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Assumptions" sheetId="2" state="visible" r:id="rId2"/>
    <sheet name="Hiring plan" sheetId="3" state="visible" r:id="rId3"/>
    <sheet name="Model" sheetId="4" state="visible" r:id="rId4"/>
    <sheet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"/>
    <numFmt numFmtId="166" formatCode="0.0%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B04A50"/>
      <sz val="10"/>
    </font>
    <font>
      <name val="Calibri"/>
      <b val="1"/>
      <color rgb="0026221B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F4EEE6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1" fontId="5" fillId="0" borderId="0" pivotButton="0" quotePrefix="0" xfId="0"/>
    <xf numFmtId="164" fontId="4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165" fontId="4" fillId="0" borderId="0" pivotButton="0" quotePrefix="0" xfId="0"/>
    <xf numFmtId="165" fontId="7" fillId="0" borderId="0" pivotButton="0" quotePrefix="0" xfId="0"/>
    <xf numFmtId="164" fontId="7" fillId="0" borderId="1" pivotButton="0" quotePrefix="0" xfId="0"/>
    <xf numFmtId="1" fontId="4" fillId="0" borderId="0" pivotButton="0" quotePrefix="0" xfId="0"/>
    <xf numFmtId="164" fontId="7" fillId="0" borderId="0" pivotButton="0" quotePrefix="0" xfId="0"/>
    <xf numFmtId="167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startup financial model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Start on the Assumptions sheet. Replace the blue figures with your own: cash, customers, growth, churn, price, margin and costs.</t>
        </is>
      </c>
    </row>
    <row r="6">
      <c r="A6" s="4" t="n">
        <v>2</v>
      </c>
      <c r="B6" s="5" t="inlineStr">
        <is>
          <t>Open the Hiring plan sheet and list each hire with a start month and monthly salary. Delete or add rows inside the table.</t>
        </is>
      </c>
    </row>
    <row r="7">
      <c r="A7" s="4" t="n">
        <v>3</v>
      </c>
      <c r="B7" s="5" t="inlineStr">
        <is>
          <t>Read the Model sheet month by month: customers, revenue, costs, operating profit, cash and runway.</t>
        </is>
      </c>
    </row>
    <row r="8">
      <c r="A8" s="4" t="n">
        <v>4</v>
      </c>
      <c r="B8" s="5" t="inlineStr">
        <is>
          <t>Check the Summary sheet for the three-year view investors usually ask for first.</t>
        </is>
      </c>
    </row>
    <row r="9">
      <c r="A9" s="4" t="n">
        <v>5</v>
      </c>
      <c r="B9" s="5" t="inlineStr">
        <is>
          <t>Test a downside case: lower growth or higher churn, and see how the runway changes.</t>
        </is>
      </c>
    </row>
    <row r="10">
      <c r="A10" s="4" t="n">
        <v>6</v>
      </c>
      <c r="B10" s="5" t="inlineStr">
        <is>
          <t>Each month, compare the model with the actual figures from your books and update the assumptions.</t>
        </is>
      </c>
    </row>
    <row r="12">
      <c r="A12" s="3" t="inlineStr">
        <is>
          <t>Notes</t>
        </is>
      </c>
    </row>
    <row r="13">
      <c r="B13" s="5" t="inlineStr">
        <is>
          <t>Revenue here is subscription-style: customers multiplied by revenue per customer. Change the Revenue line if your business sells differently.</t>
        </is>
      </c>
    </row>
    <row r="14">
      <c r="B14" s="5" t="inlineStr">
        <is>
          <t>Cash follows operating profit plus funding. It leaves out timing differences such as unpaid invoices, so treat it as a planning view.</t>
        </is>
      </c>
    </row>
    <row r="15">
      <c r="B15" s="5" t="inlineStr">
        <is>
          <t>Runway is closing cash divided by net burn. When operating profit is positive, the runway row shows 'Profitable'.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Startup financial model: assumptions</t>
        </is>
      </c>
    </row>
    <row r="2">
      <c r="A2" s="2" t="inlineStr">
        <is>
          <t>Blue cells are inputs. Change them and every sheet updates.</t>
        </is>
      </c>
    </row>
    <row r="4">
      <c r="A4" s="6" t="inlineStr">
        <is>
          <t>Assumption</t>
        </is>
      </c>
      <c r="B4" s="7" t="inlineStr">
        <is>
          <t>Value</t>
        </is>
      </c>
    </row>
    <row r="5">
      <c r="A5" s="8" t="inlineStr">
        <is>
          <t>Starting cash</t>
        </is>
      </c>
      <c r="B5" s="9" t="n">
        <v>1000000</v>
      </c>
    </row>
    <row r="6">
      <c r="A6" s="8" t="inlineStr">
        <is>
          <t>Customers at the start</t>
        </is>
      </c>
      <c r="B6" s="10" t="n">
        <v>20</v>
      </c>
    </row>
    <row r="7">
      <c r="A7" s="8" t="inlineStr">
        <is>
          <t>New customers in month 1</t>
        </is>
      </c>
      <c r="B7" s="10" t="n">
        <v>5</v>
      </c>
    </row>
    <row r="8">
      <c r="A8" s="8" t="inlineStr">
        <is>
          <t>Monthly growth in new customers</t>
        </is>
      </c>
      <c r="B8" s="11" t="n">
        <v>0.05</v>
      </c>
    </row>
    <row r="9">
      <c r="A9" s="8" t="inlineStr">
        <is>
          <t>Monthly customer churn</t>
        </is>
      </c>
      <c r="B9" s="11" t="n">
        <v>0.02</v>
      </c>
    </row>
    <row r="10">
      <c r="A10" s="8" t="inlineStr">
        <is>
          <t>Revenue per customer per month</t>
        </is>
      </c>
      <c r="B10" s="9" t="n">
        <v>500</v>
      </c>
    </row>
    <row r="11">
      <c r="A11" s="8" t="inlineStr">
        <is>
          <t>Gross margin</t>
        </is>
      </c>
      <c r="B11" s="11" t="n">
        <v>0.8</v>
      </c>
    </row>
    <row r="12">
      <c r="A12" s="8" t="inlineStr">
        <is>
          <t>Payroll taxes and benefits (% of salary)</t>
        </is>
      </c>
      <c r="B12" s="11" t="n">
        <v>0.2</v>
      </c>
    </row>
    <row r="13">
      <c r="A13" s="8" t="inlineStr">
        <is>
          <t>Marketing (% of revenue)</t>
        </is>
      </c>
      <c r="B13" s="11" t="n">
        <v>0.15</v>
      </c>
    </row>
    <row r="14">
      <c r="A14" s="8" t="inlineStr">
        <is>
          <t>Minimum monthly marketing</t>
        </is>
      </c>
      <c r="B14" s="9" t="n">
        <v>5000</v>
      </c>
    </row>
    <row r="15">
      <c r="A15" s="8" t="inlineStr">
        <is>
          <t>Software per employee per month</t>
        </is>
      </c>
      <c r="B15" s="9" t="n">
        <v>300</v>
      </c>
    </row>
    <row r="16">
      <c r="A16" s="8" t="inlineStr">
        <is>
          <t>Rent per month</t>
        </is>
      </c>
      <c r="B16" s="9" t="n">
        <v>4000</v>
      </c>
    </row>
    <row r="17">
      <c r="A17" s="8" t="inlineStr">
        <is>
          <t>Other costs per month</t>
        </is>
      </c>
      <c r="B17" s="9" t="n">
        <v>3000</v>
      </c>
    </row>
    <row r="18">
      <c r="A18" s="8" t="inlineStr">
        <is>
          <t>Funding received</t>
        </is>
      </c>
      <c r="B18" s="9" t="n">
        <v>3000000</v>
      </c>
    </row>
    <row r="19">
      <c r="A19" s="8" t="inlineStr">
        <is>
          <t>Month funding arrives</t>
        </is>
      </c>
      <c r="B19" s="12" t="n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M1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</cols>
  <sheetData>
    <row r="1">
      <c r="A1" s="1" t="inlineStr">
        <is>
          <t>Hiring plan</t>
        </is>
      </c>
    </row>
    <row r="2">
      <c r="A2" s="2" t="inlineStr">
        <is>
          <t>One row per hire: start month and monthly salary in blue. Salary appears from the start month.</t>
        </is>
      </c>
    </row>
    <row r="4">
      <c r="A4" s="6" t="inlineStr">
        <is>
          <t>Role</t>
        </is>
      </c>
      <c r="B4" s="7" t="inlineStr">
        <is>
          <t>Start month</t>
        </is>
      </c>
      <c r="C4" s="7" t="inlineStr">
        <is>
          <t>Monthly salary</t>
        </is>
      </c>
      <c r="D4" s="7" t="inlineStr">
        <is>
          <t>M1</t>
        </is>
      </c>
      <c r="E4" s="7" t="inlineStr">
        <is>
          <t>M2</t>
        </is>
      </c>
      <c r="F4" s="7" t="inlineStr">
        <is>
          <t>M3</t>
        </is>
      </c>
      <c r="G4" s="7" t="inlineStr">
        <is>
          <t>M4</t>
        </is>
      </c>
      <c r="H4" s="7" t="inlineStr">
        <is>
          <t>M5</t>
        </is>
      </c>
      <c r="I4" s="7" t="inlineStr">
        <is>
          <t>M6</t>
        </is>
      </c>
      <c r="J4" s="7" t="inlineStr">
        <is>
          <t>M7</t>
        </is>
      </c>
      <c r="K4" s="7" t="inlineStr">
        <is>
          <t>M8</t>
        </is>
      </c>
      <c r="L4" s="7" t="inlineStr">
        <is>
          <t>M9</t>
        </is>
      </c>
      <c r="M4" s="7" t="inlineStr">
        <is>
          <t>M10</t>
        </is>
      </c>
      <c r="N4" s="7" t="inlineStr">
        <is>
          <t>M11</t>
        </is>
      </c>
      <c r="O4" s="7" t="inlineStr">
        <is>
          <t>M12</t>
        </is>
      </c>
      <c r="P4" s="7" t="inlineStr">
        <is>
          <t>M13</t>
        </is>
      </c>
      <c r="Q4" s="7" t="inlineStr">
        <is>
          <t>M14</t>
        </is>
      </c>
      <c r="R4" s="7" t="inlineStr">
        <is>
          <t>M15</t>
        </is>
      </c>
      <c r="S4" s="7" t="inlineStr">
        <is>
          <t>M16</t>
        </is>
      </c>
      <c r="T4" s="7" t="inlineStr">
        <is>
          <t>M17</t>
        </is>
      </c>
      <c r="U4" s="7" t="inlineStr">
        <is>
          <t>M18</t>
        </is>
      </c>
      <c r="V4" s="7" t="inlineStr">
        <is>
          <t>M19</t>
        </is>
      </c>
      <c r="W4" s="7" t="inlineStr">
        <is>
          <t>M20</t>
        </is>
      </c>
      <c r="X4" s="7" t="inlineStr">
        <is>
          <t>M21</t>
        </is>
      </c>
      <c r="Y4" s="7" t="inlineStr">
        <is>
          <t>M22</t>
        </is>
      </c>
      <c r="Z4" s="7" t="inlineStr">
        <is>
          <t>M23</t>
        </is>
      </c>
      <c r="AA4" s="7" t="inlineStr">
        <is>
          <t>M24</t>
        </is>
      </c>
      <c r="AB4" s="7" t="inlineStr">
        <is>
          <t>M25</t>
        </is>
      </c>
      <c r="AC4" s="7" t="inlineStr">
        <is>
          <t>M26</t>
        </is>
      </c>
      <c r="AD4" s="7" t="inlineStr">
        <is>
          <t>M27</t>
        </is>
      </c>
      <c r="AE4" s="7" t="inlineStr">
        <is>
          <t>M28</t>
        </is>
      </c>
      <c r="AF4" s="7" t="inlineStr">
        <is>
          <t>M29</t>
        </is>
      </c>
      <c r="AG4" s="7" t="inlineStr">
        <is>
          <t>M30</t>
        </is>
      </c>
      <c r="AH4" s="7" t="inlineStr">
        <is>
          <t>M31</t>
        </is>
      </c>
      <c r="AI4" s="7" t="inlineStr">
        <is>
          <t>M32</t>
        </is>
      </c>
      <c r="AJ4" s="7" t="inlineStr">
        <is>
          <t>M33</t>
        </is>
      </c>
      <c r="AK4" s="7" t="inlineStr">
        <is>
          <t>M34</t>
        </is>
      </c>
      <c r="AL4" s="7" t="inlineStr">
        <is>
          <t>M35</t>
        </is>
      </c>
      <c r="AM4" s="7" t="inlineStr">
        <is>
          <t>M36</t>
        </is>
      </c>
    </row>
    <row r="5">
      <c r="A5" s="8" t="inlineStr">
        <is>
          <t>Founder, CEO</t>
        </is>
      </c>
      <c r="B5" s="12" t="n">
        <v>1</v>
      </c>
      <c r="C5" s="9" t="n">
        <v>10000</v>
      </c>
      <c r="D5" s="13">
        <f>IF($B5&lt;=1,$C5,0)</f>
        <v/>
      </c>
      <c r="E5" s="13">
        <f>IF($B5&lt;=2,$C5,0)</f>
        <v/>
      </c>
      <c r="F5" s="13">
        <f>IF($B5&lt;=3,$C5,0)</f>
        <v/>
      </c>
      <c r="G5" s="13">
        <f>IF($B5&lt;=4,$C5,0)</f>
        <v/>
      </c>
      <c r="H5" s="13">
        <f>IF($B5&lt;=5,$C5,0)</f>
        <v/>
      </c>
      <c r="I5" s="13">
        <f>IF($B5&lt;=6,$C5,0)</f>
        <v/>
      </c>
      <c r="J5" s="13">
        <f>IF($B5&lt;=7,$C5,0)</f>
        <v/>
      </c>
      <c r="K5" s="13">
        <f>IF($B5&lt;=8,$C5,0)</f>
        <v/>
      </c>
      <c r="L5" s="13">
        <f>IF($B5&lt;=9,$C5,0)</f>
        <v/>
      </c>
      <c r="M5" s="13">
        <f>IF($B5&lt;=10,$C5,0)</f>
        <v/>
      </c>
      <c r="N5" s="13">
        <f>IF($B5&lt;=11,$C5,0)</f>
        <v/>
      </c>
      <c r="O5" s="13">
        <f>IF($B5&lt;=12,$C5,0)</f>
        <v/>
      </c>
      <c r="P5" s="13">
        <f>IF($B5&lt;=13,$C5,0)</f>
        <v/>
      </c>
      <c r="Q5" s="13">
        <f>IF($B5&lt;=14,$C5,0)</f>
        <v/>
      </c>
      <c r="R5" s="13">
        <f>IF($B5&lt;=15,$C5,0)</f>
        <v/>
      </c>
      <c r="S5" s="13">
        <f>IF($B5&lt;=16,$C5,0)</f>
        <v/>
      </c>
      <c r="T5" s="13">
        <f>IF($B5&lt;=17,$C5,0)</f>
        <v/>
      </c>
      <c r="U5" s="13">
        <f>IF($B5&lt;=18,$C5,0)</f>
        <v/>
      </c>
      <c r="V5" s="13">
        <f>IF($B5&lt;=19,$C5,0)</f>
        <v/>
      </c>
      <c r="W5" s="13">
        <f>IF($B5&lt;=20,$C5,0)</f>
        <v/>
      </c>
      <c r="X5" s="13">
        <f>IF($B5&lt;=21,$C5,0)</f>
        <v/>
      </c>
      <c r="Y5" s="13">
        <f>IF($B5&lt;=22,$C5,0)</f>
        <v/>
      </c>
      <c r="Z5" s="13">
        <f>IF($B5&lt;=23,$C5,0)</f>
        <v/>
      </c>
      <c r="AA5" s="13">
        <f>IF($B5&lt;=24,$C5,0)</f>
        <v/>
      </c>
      <c r="AB5" s="13">
        <f>IF($B5&lt;=25,$C5,0)</f>
        <v/>
      </c>
      <c r="AC5" s="13">
        <f>IF($B5&lt;=26,$C5,0)</f>
        <v/>
      </c>
      <c r="AD5" s="13">
        <f>IF($B5&lt;=27,$C5,0)</f>
        <v/>
      </c>
      <c r="AE5" s="13">
        <f>IF($B5&lt;=28,$C5,0)</f>
        <v/>
      </c>
      <c r="AF5" s="13">
        <f>IF($B5&lt;=29,$C5,0)</f>
        <v/>
      </c>
      <c r="AG5" s="13">
        <f>IF($B5&lt;=30,$C5,0)</f>
        <v/>
      </c>
      <c r="AH5" s="13">
        <f>IF($B5&lt;=31,$C5,0)</f>
        <v/>
      </c>
      <c r="AI5" s="13">
        <f>IF($B5&lt;=32,$C5,0)</f>
        <v/>
      </c>
      <c r="AJ5" s="13">
        <f>IF($B5&lt;=33,$C5,0)</f>
        <v/>
      </c>
      <c r="AK5" s="13">
        <f>IF($B5&lt;=34,$C5,0)</f>
        <v/>
      </c>
      <c r="AL5" s="13">
        <f>IF($B5&lt;=35,$C5,0)</f>
        <v/>
      </c>
      <c r="AM5" s="13">
        <f>IF($B5&lt;=36,$C5,0)</f>
        <v/>
      </c>
    </row>
    <row r="6">
      <c r="A6" s="8" t="inlineStr">
        <is>
          <t>Founder, CTO</t>
        </is>
      </c>
      <c r="B6" s="12" t="n">
        <v>1</v>
      </c>
      <c r="C6" s="9" t="n">
        <v>10000</v>
      </c>
      <c r="D6" s="13">
        <f>IF($B6&lt;=1,$C6,0)</f>
        <v/>
      </c>
      <c r="E6" s="13">
        <f>IF($B6&lt;=2,$C6,0)</f>
        <v/>
      </c>
      <c r="F6" s="13">
        <f>IF($B6&lt;=3,$C6,0)</f>
        <v/>
      </c>
      <c r="G6" s="13">
        <f>IF($B6&lt;=4,$C6,0)</f>
        <v/>
      </c>
      <c r="H6" s="13">
        <f>IF($B6&lt;=5,$C6,0)</f>
        <v/>
      </c>
      <c r="I6" s="13">
        <f>IF($B6&lt;=6,$C6,0)</f>
        <v/>
      </c>
      <c r="J6" s="13">
        <f>IF($B6&lt;=7,$C6,0)</f>
        <v/>
      </c>
      <c r="K6" s="13">
        <f>IF($B6&lt;=8,$C6,0)</f>
        <v/>
      </c>
      <c r="L6" s="13">
        <f>IF($B6&lt;=9,$C6,0)</f>
        <v/>
      </c>
      <c r="M6" s="13">
        <f>IF($B6&lt;=10,$C6,0)</f>
        <v/>
      </c>
      <c r="N6" s="13">
        <f>IF($B6&lt;=11,$C6,0)</f>
        <v/>
      </c>
      <c r="O6" s="13">
        <f>IF($B6&lt;=12,$C6,0)</f>
        <v/>
      </c>
      <c r="P6" s="13">
        <f>IF($B6&lt;=13,$C6,0)</f>
        <v/>
      </c>
      <c r="Q6" s="13">
        <f>IF($B6&lt;=14,$C6,0)</f>
        <v/>
      </c>
      <c r="R6" s="13">
        <f>IF($B6&lt;=15,$C6,0)</f>
        <v/>
      </c>
      <c r="S6" s="13">
        <f>IF($B6&lt;=16,$C6,0)</f>
        <v/>
      </c>
      <c r="T6" s="13">
        <f>IF($B6&lt;=17,$C6,0)</f>
        <v/>
      </c>
      <c r="U6" s="13">
        <f>IF($B6&lt;=18,$C6,0)</f>
        <v/>
      </c>
      <c r="V6" s="13">
        <f>IF($B6&lt;=19,$C6,0)</f>
        <v/>
      </c>
      <c r="W6" s="13">
        <f>IF($B6&lt;=20,$C6,0)</f>
        <v/>
      </c>
      <c r="X6" s="13">
        <f>IF($B6&lt;=21,$C6,0)</f>
        <v/>
      </c>
      <c r="Y6" s="13">
        <f>IF($B6&lt;=22,$C6,0)</f>
        <v/>
      </c>
      <c r="Z6" s="13">
        <f>IF($B6&lt;=23,$C6,0)</f>
        <v/>
      </c>
      <c r="AA6" s="13">
        <f>IF($B6&lt;=24,$C6,0)</f>
        <v/>
      </c>
      <c r="AB6" s="13">
        <f>IF($B6&lt;=25,$C6,0)</f>
        <v/>
      </c>
      <c r="AC6" s="13">
        <f>IF($B6&lt;=26,$C6,0)</f>
        <v/>
      </c>
      <c r="AD6" s="13">
        <f>IF($B6&lt;=27,$C6,0)</f>
        <v/>
      </c>
      <c r="AE6" s="13">
        <f>IF($B6&lt;=28,$C6,0)</f>
        <v/>
      </c>
      <c r="AF6" s="13">
        <f>IF($B6&lt;=29,$C6,0)</f>
        <v/>
      </c>
      <c r="AG6" s="13">
        <f>IF($B6&lt;=30,$C6,0)</f>
        <v/>
      </c>
      <c r="AH6" s="13">
        <f>IF($B6&lt;=31,$C6,0)</f>
        <v/>
      </c>
      <c r="AI6" s="13">
        <f>IF($B6&lt;=32,$C6,0)</f>
        <v/>
      </c>
      <c r="AJ6" s="13">
        <f>IF($B6&lt;=33,$C6,0)</f>
        <v/>
      </c>
      <c r="AK6" s="13">
        <f>IF($B6&lt;=34,$C6,0)</f>
        <v/>
      </c>
      <c r="AL6" s="13">
        <f>IF($B6&lt;=35,$C6,0)</f>
        <v/>
      </c>
      <c r="AM6" s="13">
        <f>IF($B6&lt;=36,$C6,0)</f>
        <v/>
      </c>
    </row>
    <row r="7">
      <c r="A7" s="8" t="inlineStr">
        <is>
          <t>Engineer</t>
        </is>
      </c>
      <c r="B7" s="12" t="n">
        <v>3</v>
      </c>
      <c r="C7" s="9" t="n">
        <v>12000</v>
      </c>
      <c r="D7" s="13">
        <f>IF($B7&lt;=1,$C7,0)</f>
        <v/>
      </c>
      <c r="E7" s="13">
        <f>IF($B7&lt;=2,$C7,0)</f>
        <v/>
      </c>
      <c r="F7" s="13">
        <f>IF($B7&lt;=3,$C7,0)</f>
        <v/>
      </c>
      <c r="G7" s="13">
        <f>IF($B7&lt;=4,$C7,0)</f>
        <v/>
      </c>
      <c r="H7" s="13">
        <f>IF($B7&lt;=5,$C7,0)</f>
        <v/>
      </c>
      <c r="I7" s="13">
        <f>IF($B7&lt;=6,$C7,0)</f>
        <v/>
      </c>
      <c r="J7" s="13">
        <f>IF($B7&lt;=7,$C7,0)</f>
        <v/>
      </c>
      <c r="K7" s="13">
        <f>IF($B7&lt;=8,$C7,0)</f>
        <v/>
      </c>
      <c r="L7" s="13">
        <f>IF($B7&lt;=9,$C7,0)</f>
        <v/>
      </c>
      <c r="M7" s="13">
        <f>IF($B7&lt;=10,$C7,0)</f>
        <v/>
      </c>
      <c r="N7" s="13">
        <f>IF($B7&lt;=11,$C7,0)</f>
        <v/>
      </c>
      <c r="O7" s="13">
        <f>IF($B7&lt;=12,$C7,0)</f>
        <v/>
      </c>
      <c r="P7" s="13">
        <f>IF($B7&lt;=13,$C7,0)</f>
        <v/>
      </c>
      <c r="Q7" s="13">
        <f>IF($B7&lt;=14,$C7,0)</f>
        <v/>
      </c>
      <c r="R7" s="13">
        <f>IF($B7&lt;=15,$C7,0)</f>
        <v/>
      </c>
      <c r="S7" s="13">
        <f>IF($B7&lt;=16,$C7,0)</f>
        <v/>
      </c>
      <c r="T7" s="13">
        <f>IF($B7&lt;=17,$C7,0)</f>
        <v/>
      </c>
      <c r="U7" s="13">
        <f>IF($B7&lt;=18,$C7,0)</f>
        <v/>
      </c>
      <c r="V7" s="13">
        <f>IF($B7&lt;=19,$C7,0)</f>
        <v/>
      </c>
      <c r="W7" s="13">
        <f>IF($B7&lt;=20,$C7,0)</f>
        <v/>
      </c>
      <c r="X7" s="13">
        <f>IF($B7&lt;=21,$C7,0)</f>
        <v/>
      </c>
      <c r="Y7" s="13">
        <f>IF($B7&lt;=22,$C7,0)</f>
        <v/>
      </c>
      <c r="Z7" s="13">
        <f>IF($B7&lt;=23,$C7,0)</f>
        <v/>
      </c>
      <c r="AA7" s="13">
        <f>IF($B7&lt;=24,$C7,0)</f>
        <v/>
      </c>
      <c r="AB7" s="13">
        <f>IF($B7&lt;=25,$C7,0)</f>
        <v/>
      </c>
      <c r="AC7" s="13">
        <f>IF($B7&lt;=26,$C7,0)</f>
        <v/>
      </c>
      <c r="AD7" s="13">
        <f>IF($B7&lt;=27,$C7,0)</f>
        <v/>
      </c>
      <c r="AE7" s="13">
        <f>IF($B7&lt;=28,$C7,0)</f>
        <v/>
      </c>
      <c r="AF7" s="13">
        <f>IF($B7&lt;=29,$C7,0)</f>
        <v/>
      </c>
      <c r="AG7" s="13">
        <f>IF($B7&lt;=30,$C7,0)</f>
        <v/>
      </c>
      <c r="AH7" s="13">
        <f>IF($B7&lt;=31,$C7,0)</f>
        <v/>
      </c>
      <c r="AI7" s="13">
        <f>IF($B7&lt;=32,$C7,0)</f>
        <v/>
      </c>
      <c r="AJ7" s="13">
        <f>IF($B7&lt;=33,$C7,0)</f>
        <v/>
      </c>
      <c r="AK7" s="13">
        <f>IF($B7&lt;=34,$C7,0)</f>
        <v/>
      </c>
      <c r="AL7" s="13">
        <f>IF($B7&lt;=35,$C7,0)</f>
        <v/>
      </c>
      <c r="AM7" s="13">
        <f>IF($B7&lt;=36,$C7,0)</f>
        <v/>
      </c>
    </row>
    <row r="8">
      <c r="A8" s="8" t="inlineStr">
        <is>
          <t>Sales lead</t>
        </is>
      </c>
      <c r="B8" s="12" t="n">
        <v>6</v>
      </c>
      <c r="C8" s="9" t="n">
        <v>9000</v>
      </c>
      <c r="D8" s="13">
        <f>IF($B8&lt;=1,$C8,0)</f>
        <v/>
      </c>
      <c r="E8" s="13">
        <f>IF($B8&lt;=2,$C8,0)</f>
        <v/>
      </c>
      <c r="F8" s="13">
        <f>IF($B8&lt;=3,$C8,0)</f>
        <v/>
      </c>
      <c r="G8" s="13">
        <f>IF($B8&lt;=4,$C8,0)</f>
        <v/>
      </c>
      <c r="H8" s="13">
        <f>IF($B8&lt;=5,$C8,0)</f>
        <v/>
      </c>
      <c r="I8" s="13">
        <f>IF($B8&lt;=6,$C8,0)</f>
        <v/>
      </c>
      <c r="J8" s="13">
        <f>IF($B8&lt;=7,$C8,0)</f>
        <v/>
      </c>
      <c r="K8" s="13">
        <f>IF($B8&lt;=8,$C8,0)</f>
        <v/>
      </c>
      <c r="L8" s="13">
        <f>IF($B8&lt;=9,$C8,0)</f>
        <v/>
      </c>
      <c r="M8" s="13">
        <f>IF($B8&lt;=10,$C8,0)</f>
        <v/>
      </c>
      <c r="N8" s="13">
        <f>IF($B8&lt;=11,$C8,0)</f>
        <v/>
      </c>
      <c r="O8" s="13">
        <f>IF($B8&lt;=12,$C8,0)</f>
        <v/>
      </c>
      <c r="P8" s="13">
        <f>IF($B8&lt;=13,$C8,0)</f>
        <v/>
      </c>
      <c r="Q8" s="13">
        <f>IF($B8&lt;=14,$C8,0)</f>
        <v/>
      </c>
      <c r="R8" s="13">
        <f>IF($B8&lt;=15,$C8,0)</f>
        <v/>
      </c>
      <c r="S8" s="13">
        <f>IF($B8&lt;=16,$C8,0)</f>
        <v/>
      </c>
      <c r="T8" s="13">
        <f>IF($B8&lt;=17,$C8,0)</f>
        <v/>
      </c>
      <c r="U8" s="13">
        <f>IF($B8&lt;=18,$C8,0)</f>
        <v/>
      </c>
      <c r="V8" s="13">
        <f>IF($B8&lt;=19,$C8,0)</f>
        <v/>
      </c>
      <c r="W8" s="13">
        <f>IF($B8&lt;=20,$C8,0)</f>
        <v/>
      </c>
      <c r="X8" s="13">
        <f>IF($B8&lt;=21,$C8,0)</f>
        <v/>
      </c>
      <c r="Y8" s="13">
        <f>IF($B8&lt;=22,$C8,0)</f>
        <v/>
      </c>
      <c r="Z8" s="13">
        <f>IF($B8&lt;=23,$C8,0)</f>
        <v/>
      </c>
      <c r="AA8" s="13">
        <f>IF($B8&lt;=24,$C8,0)</f>
        <v/>
      </c>
      <c r="AB8" s="13">
        <f>IF($B8&lt;=25,$C8,0)</f>
        <v/>
      </c>
      <c r="AC8" s="13">
        <f>IF($B8&lt;=26,$C8,0)</f>
        <v/>
      </c>
      <c r="AD8" s="13">
        <f>IF($B8&lt;=27,$C8,0)</f>
        <v/>
      </c>
      <c r="AE8" s="13">
        <f>IF($B8&lt;=28,$C8,0)</f>
        <v/>
      </c>
      <c r="AF8" s="13">
        <f>IF($B8&lt;=29,$C8,0)</f>
        <v/>
      </c>
      <c r="AG8" s="13">
        <f>IF($B8&lt;=30,$C8,0)</f>
        <v/>
      </c>
      <c r="AH8" s="13">
        <f>IF($B8&lt;=31,$C8,0)</f>
        <v/>
      </c>
      <c r="AI8" s="13">
        <f>IF($B8&lt;=32,$C8,0)</f>
        <v/>
      </c>
      <c r="AJ8" s="13">
        <f>IF($B8&lt;=33,$C8,0)</f>
        <v/>
      </c>
      <c r="AK8" s="13">
        <f>IF($B8&lt;=34,$C8,0)</f>
        <v/>
      </c>
      <c r="AL8" s="13">
        <f>IF($B8&lt;=35,$C8,0)</f>
        <v/>
      </c>
      <c r="AM8" s="13">
        <f>IF($B8&lt;=36,$C8,0)</f>
        <v/>
      </c>
    </row>
    <row r="9">
      <c r="A9" s="8" t="inlineStr">
        <is>
          <t>Engineer</t>
        </is>
      </c>
      <c r="B9" s="12" t="n">
        <v>8</v>
      </c>
      <c r="C9" s="9" t="n">
        <v>12000</v>
      </c>
      <c r="D9" s="13">
        <f>IF($B9&lt;=1,$C9,0)</f>
        <v/>
      </c>
      <c r="E9" s="13">
        <f>IF($B9&lt;=2,$C9,0)</f>
        <v/>
      </c>
      <c r="F9" s="13">
        <f>IF($B9&lt;=3,$C9,0)</f>
        <v/>
      </c>
      <c r="G9" s="13">
        <f>IF($B9&lt;=4,$C9,0)</f>
        <v/>
      </c>
      <c r="H9" s="13">
        <f>IF($B9&lt;=5,$C9,0)</f>
        <v/>
      </c>
      <c r="I9" s="13">
        <f>IF($B9&lt;=6,$C9,0)</f>
        <v/>
      </c>
      <c r="J9" s="13">
        <f>IF($B9&lt;=7,$C9,0)</f>
        <v/>
      </c>
      <c r="K9" s="13">
        <f>IF($B9&lt;=8,$C9,0)</f>
        <v/>
      </c>
      <c r="L9" s="13">
        <f>IF($B9&lt;=9,$C9,0)</f>
        <v/>
      </c>
      <c r="M9" s="13">
        <f>IF($B9&lt;=10,$C9,0)</f>
        <v/>
      </c>
      <c r="N9" s="13">
        <f>IF($B9&lt;=11,$C9,0)</f>
        <v/>
      </c>
      <c r="O9" s="13">
        <f>IF($B9&lt;=12,$C9,0)</f>
        <v/>
      </c>
      <c r="P9" s="13">
        <f>IF($B9&lt;=13,$C9,0)</f>
        <v/>
      </c>
      <c r="Q9" s="13">
        <f>IF($B9&lt;=14,$C9,0)</f>
        <v/>
      </c>
      <c r="R9" s="13">
        <f>IF($B9&lt;=15,$C9,0)</f>
        <v/>
      </c>
      <c r="S9" s="13">
        <f>IF($B9&lt;=16,$C9,0)</f>
        <v/>
      </c>
      <c r="T9" s="13">
        <f>IF($B9&lt;=17,$C9,0)</f>
        <v/>
      </c>
      <c r="U9" s="13">
        <f>IF($B9&lt;=18,$C9,0)</f>
        <v/>
      </c>
      <c r="V9" s="13">
        <f>IF($B9&lt;=19,$C9,0)</f>
        <v/>
      </c>
      <c r="W9" s="13">
        <f>IF($B9&lt;=20,$C9,0)</f>
        <v/>
      </c>
      <c r="X9" s="13">
        <f>IF($B9&lt;=21,$C9,0)</f>
        <v/>
      </c>
      <c r="Y9" s="13">
        <f>IF($B9&lt;=22,$C9,0)</f>
        <v/>
      </c>
      <c r="Z9" s="13">
        <f>IF($B9&lt;=23,$C9,0)</f>
        <v/>
      </c>
      <c r="AA9" s="13">
        <f>IF($B9&lt;=24,$C9,0)</f>
        <v/>
      </c>
      <c r="AB9" s="13">
        <f>IF($B9&lt;=25,$C9,0)</f>
        <v/>
      </c>
      <c r="AC9" s="13">
        <f>IF($B9&lt;=26,$C9,0)</f>
        <v/>
      </c>
      <c r="AD9" s="13">
        <f>IF($B9&lt;=27,$C9,0)</f>
        <v/>
      </c>
      <c r="AE9" s="13">
        <f>IF($B9&lt;=28,$C9,0)</f>
        <v/>
      </c>
      <c r="AF9" s="13">
        <f>IF($B9&lt;=29,$C9,0)</f>
        <v/>
      </c>
      <c r="AG9" s="13">
        <f>IF($B9&lt;=30,$C9,0)</f>
        <v/>
      </c>
      <c r="AH9" s="13">
        <f>IF($B9&lt;=31,$C9,0)</f>
        <v/>
      </c>
      <c r="AI9" s="13">
        <f>IF($B9&lt;=32,$C9,0)</f>
        <v/>
      </c>
      <c r="AJ9" s="13">
        <f>IF($B9&lt;=33,$C9,0)</f>
        <v/>
      </c>
      <c r="AK9" s="13">
        <f>IF($B9&lt;=34,$C9,0)</f>
        <v/>
      </c>
      <c r="AL9" s="13">
        <f>IF($B9&lt;=35,$C9,0)</f>
        <v/>
      </c>
      <c r="AM9" s="13">
        <f>IF($B9&lt;=36,$C9,0)</f>
        <v/>
      </c>
    </row>
    <row r="10">
      <c r="A10" s="8" t="inlineStr">
        <is>
          <t>Customer success</t>
        </is>
      </c>
      <c r="B10" s="12" t="n">
        <v>12</v>
      </c>
      <c r="C10" s="9" t="n">
        <v>7000</v>
      </c>
      <c r="D10" s="13">
        <f>IF($B10&lt;=1,$C10,0)</f>
        <v/>
      </c>
      <c r="E10" s="13">
        <f>IF($B10&lt;=2,$C10,0)</f>
        <v/>
      </c>
      <c r="F10" s="13">
        <f>IF($B10&lt;=3,$C10,0)</f>
        <v/>
      </c>
      <c r="G10" s="13">
        <f>IF($B10&lt;=4,$C10,0)</f>
        <v/>
      </c>
      <c r="H10" s="13">
        <f>IF($B10&lt;=5,$C10,0)</f>
        <v/>
      </c>
      <c r="I10" s="13">
        <f>IF($B10&lt;=6,$C10,0)</f>
        <v/>
      </c>
      <c r="J10" s="13">
        <f>IF($B10&lt;=7,$C10,0)</f>
        <v/>
      </c>
      <c r="K10" s="13">
        <f>IF($B10&lt;=8,$C10,0)</f>
        <v/>
      </c>
      <c r="L10" s="13">
        <f>IF($B10&lt;=9,$C10,0)</f>
        <v/>
      </c>
      <c r="M10" s="13">
        <f>IF($B10&lt;=10,$C10,0)</f>
        <v/>
      </c>
      <c r="N10" s="13">
        <f>IF($B10&lt;=11,$C10,0)</f>
        <v/>
      </c>
      <c r="O10" s="13">
        <f>IF($B10&lt;=12,$C10,0)</f>
        <v/>
      </c>
      <c r="P10" s="13">
        <f>IF($B10&lt;=13,$C10,0)</f>
        <v/>
      </c>
      <c r="Q10" s="13">
        <f>IF($B10&lt;=14,$C10,0)</f>
        <v/>
      </c>
      <c r="R10" s="13">
        <f>IF($B10&lt;=15,$C10,0)</f>
        <v/>
      </c>
      <c r="S10" s="13">
        <f>IF($B10&lt;=16,$C10,0)</f>
        <v/>
      </c>
      <c r="T10" s="13">
        <f>IF($B10&lt;=17,$C10,0)</f>
        <v/>
      </c>
      <c r="U10" s="13">
        <f>IF($B10&lt;=18,$C10,0)</f>
        <v/>
      </c>
      <c r="V10" s="13">
        <f>IF($B10&lt;=19,$C10,0)</f>
        <v/>
      </c>
      <c r="W10" s="13">
        <f>IF($B10&lt;=20,$C10,0)</f>
        <v/>
      </c>
      <c r="X10" s="13">
        <f>IF($B10&lt;=21,$C10,0)</f>
        <v/>
      </c>
      <c r="Y10" s="13">
        <f>IF($B10&lt;=22,$C10,0)</f>
        <v/>
      </c>
      <c r="Z10" s="13">
        <f>IF($B10&lt;=23,$C10,0)</f>
        <v/>
      </c>
      <c r="AA10" s="13">
        <f>IF($B10&lt;=24,$C10,0)</f>
        <v/>
      </c>
      <c r="AB10" s="13">
        <f>IF($B10&lt;=25,$C10,0)</f>
        <v/>
      </c>
      <c r="AC10" s="13">
        <f>IF($B10&lt;=26,$C10,0)</f>
        <v/>
      </c>
      <c r="AD10" s="13">
        <f>IF($B10&lt;=27,$C10,0)</f>
        <v/>
      </c>
      <c r="AE10" s="13">
        <f>IF($B10&lt;=28,$C10,0)</f>
        <v/>
      </c>
      <c r="AF10" s="13">
        <f>IF($B10&lt;=29,$C10,0)</f>
        <v/>
      </c>
      <c r="AG10" s="13">
        <f>IF($B10&lt;=30,$C10,0)</f>
        <v/>
      </c>
      <c r="AH10" s="13">
        <f>IF($B10&lt;=31,$C10,0)</f>
        <v/>
      </c>
      <c r="AI10" s="13">
        <f>IF($B10&lt;=32,$C10,0)</f>
        <v/>
      </c>
      <c r="AJ10" s="13">
        <f>IF($B10&lt;=33,$C10,0)</f>
        <v/>
      </c>
      <c r="AK10" s="13">
        <f>IF($B10&lt;=34,$C10,0)</f>
        <v/>
      </c>
      <c r="AL10" s="13">
        <f>IF($B10&lt;=35,$C10,0)</f>
        <v/>
      </c>
      <c r="AM10" s="13">
        <f>IF($B10&lt;=36,$C10,0)</f>
        <v/>
      </c>
    </row>
    <row r="11">
      <c r="A11" s="8" t="inlineStr">
        <is>
          <t>Marketing lead</t>
        </is>
      </c>
      <c r="B11" s="12" t="n">
        <v>15</v>
      </c>
      <c r="C11" s="9" t="n">
        <v>9000</v>
      </c>
      <c r="D11" s="13">
        <f>IF($B11&lt;=1,$C11,0)</f>
        <v/>
      </c>
      <c r="E11" s="13">
        <f>IF($B11&lt;=2,$C11,0)</f>
        <v/>
      </c>
      <c r="F11" s="13">
        <f>IF($B11&lt;=3,$C11,0)</f>
        <v/>
      </c>
      <c r="G11" s="13">
        <f>IF($B11&lt;=4,$C11,0)</f>
        <v/>
      </c>
      <c r="H11" s="13">
        <f>IF($B11&lt;=5,$C11,0)</f>
        <v/>
      </c>
      <c r="I11" s="13">
        <f>IF($B11&lt;=6,$C11,0)</f>
        <v/>
      </c>
      <c r="J11" s="13">
        <f>IF($B11&lt;=7,$C11,0)</f>
        <v/>
      </c>
      <c r="K11" s="13">
        <f>IF($B11&lt;=8,$C11,0)</f>
        <v/>
      </c>
      <c r="L11" s="13">
        <f>IF($B11&lt;=9,$C11,0)</f>
        <v/>
      </c>
      <c r="M11" s="13">
        <f>IF($B11&lt;=10,$C11,0)</f>
        <v/>
      </c>
      <c r="N11" s="13">
        <f>IF($B11&lt;=11,$C11,0)</f>
        <v/>
      </c>
      <c r="O11" s="13">
        <f>IF($B11&lt;=12,$C11,0)</f>
        <v/>
      </c>
      <c r="P11" s="13">
        <f>IF($B11&lt;=13,$C11,0)</f>
        <v/>
      </c>
      <c r="Q11" s="13">
        <f>IF($B11&lt;=14,$C11,0)</f>
        <v/>
      </c>
      <c r="R11" s="13">
        <f>IF($B11&lt;=15,$C11,0)</f>
        <v/>
      </c>
      <c r="S11" s="13">
        <f>IF($B11&lt;=16,$C11,0)</f>
        <v/>
      </c>
      <c r="T11" s="13">
        <f>IF($B11&lt;=17,$C11,0)</f>
        <v/>
      </c>
      <c r="U11" s="13">
        <f>IF($B11&lt;=18,$C11,0)</f>
        <v/>
      </c>
      <c r="V11" s="13">
        <f>IF($B11&lt;=19,$C11,0)</f>
        <v/>
      </c>
      <c r="W11" s="13">
        <f>IF($B11&lt;=20,$C11,0)</f>
        <v/>
      </c>
      <c r="X11" s="13">
        <f>IF($B11&lt;=21,$C11,0)</f>
        <v/>
      </c>
      <c r="Y11" s="13">
        <f>IF($B11&lt;=22,$C11,0)</f>
        <v/>
      </c>
      <c r="Z11" s="13">
        <f>IF($B11&lt;=23,$C11,0)</f>
        <v/>
      </c>
      <c r="AA11" s="13">
        <f>IF($B11&lt;=24,$C11,0)</f>
        <v/>
      </c>
      <c r="AB11" s="13">
        <f>IF($B11&lt;=25,$C11,0)</f>
        <v/>
      </c>
      <c r="AC11" s="13">
        <f>IF($B11&lt;=26,$C11,0)</f>
        <v/>
      </c>
      <c r="AD11" s="13">
        <f>IF($B11&lt;=27,$C11,0)</f>
        <v/>
      </c>
      <c r="AE11" s="13">
        <f>IF($B11&lt;=28,$C11,0)</f>
        <v/>
      </c>
      <c r="AF11" s="13">
        <f>IF($B11&lt;=29,$C11,0)</f>
        <v/>
      </c>
      <c r="AG11" s="13">
        <f>IF($B11&lt;=30,$C11,0)</f>
        <v/>
      </c>
      <c r="AH11" s="13">
        <f>IF($B11&lt;=31,$C11,0)</f>
        <v/>
      </c>
      <c r="AI11" s="13">
        <f>IF($B11&lt;=32,$C11,0)</f>
        <v/>
      </c>
      <c r="AJ11" s="13">
        <f>IF($B11&lt;=33,$C11,0)</f>
        <v/>
      </c>
      <c r="AK11" s="13">
        <f>IF($B11&lt;=34,$C11,0)</f>
        <v/>
      </c>
      <c r="AL11" s="13">
        <f>IF($B11&lt;=35,$C11,0)</f>
        <v/>
      </c>
      <c r="AM11" s="13">
        <f>IF($B11&lt;=36,$C11,0)</f>
        <v/>
      </c>
    </row>
    <row r="12">
      <c r="A12" s="8" t="inlineStr">
        <is>
          <t>Engineer</t>
        </is>
      </c>
      <c r="B12" s="12" t="n">
        <v>18</v>
      </c>
      <c r="C12" s="9" t="n">
        <v>12000</v>
      </c>
      <c r="D12" s="13">
        <f>IF($B12&lt;=1,$C12,0)</f>
        <v/>
      </c>
      <c r="E12" s="13">
        <f>IF($B12&lt;=2,$C12,0)</f>
        <v/>
      </c>
      <c r="F12" s="13">
        <f>IF($B12&lt;=3,$C12,0)</f>
        <v/>
      </c>
      <c r="G12" s="13">
        <f>IF($B12&lt;=4,$C12,0)</f>
        <v/>
      </c>
      <c r="H12" s="13">
        <f>IF($B12&lt;=5,$C12,0)</f>
        <v/>
      </c>
      <c r="I12" s="13">
        <f>IF($B12&lt;=6,$C12,0)</f>
        <v/>
      </c>
      <c r="J12" s="13">
        <f>IF($B12&lt;=7,$C12,0)</f>
        <v/>
      </c>
      <c r="K12" s="13">
        <f>IF($B12&lt;=8,$C12,0)</f>
        <v/>
      </c>
      <c r="L12" s="13">
        <f>IF($B12&lt;=9,$C12,0)</f>
        <v/>
      </c>
      <c r="M12" s="13">
        <f>IF($B12&lt;=10,$C12,0)</f>
        <v/>
      </c>
      <c r="N12" s="13">
        <f>IF($B12&lt;=11,$C12,0)</f>
        <v/>
      </c>
      <c r="O12" s="13">
        <f>IF($B12&lt;=12,$C12,0)</f>
        <v/>
      </c>
      <c r="P12" s="13">
        <f>IF($B12&lt;=13,$C12,0)</f>
        <v/>
      </c>
      <c r="Q12" s="13">
        <f>IF($B12&lt;=14,$C12,0)</f>
        <v/>
      </c>
      <c r="R12" s="13">
        <f>IF($B12&lt;=15,$C12,0)</f>
        <v/>
      </c>
      <c r="S12" s="13">
        <f>IF($B12&lt;=16,$C12,0)</f>
        <v/>
      </c>
      <c r="T12" s="13">
        <f>IF($B12&lt;=17,$C12,0)</f>
        <v/>
      </c>
      <c r="U12" s="13">
        <f>IF($B12&lt;=18,$C12,0)</f>
        <v/>
      </c>
      <c r="V12" s="13">
        <f>IF($B12&lt;=19,$C12,0)</f>
        <v/>
      </c>
      <c r="W12" s="13">
        <f>IF($B12&lt;=20,$C12,0)</f>
        <v/>
      </c>
      <c r="X12" s="13">
        <f>IF($B12&lt;=21,$C12,0)</f>
        <v/>
      </c>
      <c r="Y12" s="13">
        <f>IF($B12&lt;=22,$C12,0)</f>
        <v/>
      </c>
      <c r="Z12" s="13">
        <f>IF($B12&lt;=23,$C12,0)</f>
        <v/>
      </c>
      <c r="AA12" s="13">
        <f>IF($B12&lt;=24,$C12,0)</f>
        <v/>
      </c>
      <c r="AB12" s="13">
        <f>IF($B12&lt;=25,$C12,0)</f>
        <v/>
      </c>
      <c r="AC12" s="13">
        <f>IF($B12&lt;=26,$C12,0)</f>
        <v/>
      </c>
      <c r="AD12" s="13">
        <f>IF($B12&lt;=27,$C12,0)</f>
        <v/>
      </c>
      <c r="AE12" s="13">
        <f>IF($B12&lt;=28,$C12,0)</f>
        <v/>
      </c>
      <c r="AF12" s="13">
        <f>IF($B12&lt;=29,$C12,0)</f>
        <v/>
      </c>
      <c r="AG12" s="13">
        <f>IF($B12&lt;=30,$C12,0)</f>
        <v/>
      </c>
      <c r="AH12" s="13">
        <f>IF($B12&lt;=31,$C12,0)</f>
        <v/>
      </c>
      <c r="AI12" s="13">
        <f>IF($B12&lt;=32,$C12,0)</f>
        <v/>
      </c>
      <c r="AJ12" s="13">
        <f>IF($B12&lt;=33,$C12,0)</f>
        <v/>
      </c>
      <c r="AK12" s="13">
        <f>IF($B12&lt;=34,$C12,0)</f>
        <v/>
      </c>
      <c r="AL12" s="13">
        <f>IF($B12&lt;=35,$C12,0)</f>
        <v/>
      </c>
      <c r="AM12" s="13">
        <f>IF($B12&lt;=36,$C12,0)</f>
        <v/>
      </c>
    </row>
    <row r="13">
      <c r="A13" s="8" t="inlineStr">
        <is>
          <t>Account executive</t>
        </is>
      </c>
      <c r="B13" s="12" t="n">
        <v>20</v>
      </c>
      <c r="C13" s="9" t="n">
        <v>9000</v>
      </c>
      <c r="D13" s="13">
        <f>IF($B13&lt;=1,$C13,0)</f>
        <v/>
      </c>
      <c r="E13" s="13">
        <f>IF($B13&lt;=2,$C13,0)</f>
        <v/>
      </c>
      <c r="F13" s="13">
        <f>IF($B13&lt;=3,$C13,0)</f>
        <v/>
      </c>
      <c r="G13" s="13">
        <f>IF($B13&lt;=4,$C13,0)</f>
        <v/>
      </c>
      <c r="H13" s="13">
        <f>IF($B13&lt;=5,$C13,0)</f>
        <v/>
      </c>
      <c r="I13" s="13">
        <f>IF($B13&lt;=6,$C13,0)</f>
        <v/>
      </c>
      <c r="J13" s="13">
        <f>IF($B13&lt;=7,$C13,0)</f>
        <v/>
      </c>
      <c r="K13" s="13">
        <f>IF($B13&lt;=8,$C13,0)</f>
        <v/>
      </c>
      <c r="L13" s="13">
        <f>IF($B13&lt;=9,$C13,0)</f>
        <v/>
      </c>
      <c r="M13" s="13">
        <f>IF($B13&lt;=10,$C13,0)</f>
        <v/>
      </c>
      <c r="N13" s="13">
        <f>IF($B13&lt;=11,$C13,0)</f>
        <v/>
      </c>
      <c r="O13" s="13">
        <f>IF($B13&lt;=12,$C13,0)</f>
        <v/>
      </c>
      <c r="P13" s="13">
        <f>IF($B13&lt;=13,$C13,0)</f>
        <v/>
      </c>
      <c r="Q13" s="13">
        <f>IF($B13&lt;=14,$C13,0)</f>
        <v/>
      </c>
      <c r="R13" s="13">
        <f>IF($B13&lt;=15,$C13,0)</f>
        <v/>
      </c>
      <c r="S13" s="13">
        <f>IF($B13&lt;=16,$C13,0)</f>
        <v/>
      </c>
      <c r="T13" s="13">
        <f>IF($B13&lt;=17,$C13,0)</f>
        <v/>
      </c>
      <c r="U13" s="13">
        <f>IF($B13&lt;=18,$C13,0)</f>
        <v/>
      </c>
      <c r="V13" s="13">
        <f>IF($B13&lt;=19,$C13,0)</f>
        <v/>
      </c>
      <c r="W13" s="13">
        <f>IF($B13&lt;=20,$C13,0)</f>
        <v/>
      </c>
      <c r="X13" s="13">
        <f>IF($B13&lt;=21,$C13,0)</f>
        <v/>
      </c>
      <c r="Y13" s="13">
        <f>IF($B13&lt;=22,$C13,0)</f>
        <v/>
      </c>
      <c r="Z13" s="13">
        <f>IF($B13&lt;=23,$C13,0)</f>
        <v/>
      </c>
      <c r="AA13" s="13">
        <f>IF($B13&lt;=24,$C13,0)</f>
        <v/>
      </c>
      <c r="AB13" s="13">
        <f>IF($B13&lt;=25,$C13,0)</f>
        <v/>
      </c>
      <c r="AC13" s="13">
        <f>IF($B13&lt;=26,$C13,0)</f>
        <v/>
      </c>
      <c r="AD13" s="13">
        <f>IF($B13&lt;=27,$C13,0)</f>
        <v/>
      </c>
      <c r="AE13" s="13">
        <f>IF($B13&lt;=28,$C13,0)</f>
        <v/>
      </c>
      <c r="AF13" s="13">
        <f>IF($B13&lt;=29,$C13,0)</f>
        <v/>
      </c>
      <c r="AG13" s="13">
        <f>IF($B13&lt;=30,$C13,0)</f>
        <v/>
      </c>
      <c r="AH13" s="13">
        <f>IF($B13&lt;=31,$C13,0)</f>
        <v/>
      </c>
      <c r="AI13" s="13">
        <f>IF($B13&lt;=32,$C13,0)</f>
        <v/>
      </c>
      <c r="AJ13" s="13">
        <f>IF($B13&lt;=33,$C13,0)</f>
        <v/>
      </c>
      <c r="AK13" s="13">
        <f>IF($B13&lt;=34,$C13,0)</f>
        <v/>
      </c>
      <c r="AL13" s="13">
        <f>IF($B13&lt;=35,$C13,0)</f>
        <v/>
      </c>
      <c r="AM13" s="13">
        <f>IF($B13&lt;=36,$C13,0)</f>
        <v/>
      </c>
    </row>
    <row r="14">
      <c r="A14" s="8" t="inlineStr">
        <is>
          <t>Engineer</t>
        </is>
      </c>
      <c r="B14" s="12" t="n">
        <v>26</v>
      </c>
      <c r="C14" s="9" t="n">
        <v>12000</v>
      </c>
      <c r="D14" s="13">
        <f>IF($B14&lt;=1,$C14,0)</f>
        <v/>
      </c>
      <c r="E14" s="13">
        <f>IF($B14&lt;=2,$C14,0)</f>
        <v/>
      </c>
      <c r="F14" s="13">
        <f>IF($B14&lt;=3,$C14,0)</f>
        <v/>
      </c>
      <c r="G14" s="13">
        <f>IF($B14&lt;=4,$C14,0)</f>
        <v/>
      </c>
      <c r="H14" s="13">
        <f>IF($B14&lt;=5,$C14,0)</f>
        <v/>
      </c>
      <c r="I14" s="13">
        <f>IF($B14&lt;=6,$C14,0)</f>
        <v/>
      </c>
      <c r="J14" s="13">
        <f>IF($B14&lt;=7,$C14,0)</f>
        <v/>
      </c>
      <c r="K14" s="13">
        <f>IF($B14&lt;=8,$C14,0)</f>
        <v/>
      </c>
      <c r="L14" s="13">
        <f>IF($B14&lt;=9,$C14,0)</f>
        <v/>
      </c>
      <c r="M14" s="13">
        <f>IF($B14&lt;=10,$C14,0)</f>
        <v/>
      </c>
      <c r="N14" s="13">
        <f>IF($B14&lt;=11,$C14,0)</f>
        <v/>
      </c>
      <c r="O14" s="13">
        <f>IF($B14&lt;=12,$C14,0)</f>
        <v/>
      </c>
      <c r="P14" s="13">
        <f>IF($B14&lt;=13,$C14,0)</f>
        <v/>
      </c>
      <c r="Q14" s="13">
        <f>IF($B14&lt;=14,$C14,0)</f>
        <v/>
      </c>
      <c r="R14" s="13">
        <f>IF($B14&lt;=15,$C14,0)</f>
        <v/>
      </c>
      <c r="S14" s="13">
        <f>IF($B14&lt;=16,$C14,0)</f>
        <v/>
      </c>
      <c r="T14" s="13">
        <f>IF($B14&lt;=17,$C14,0)</f>
        <v/>
      </c>
      <c r="U14" s="13">
        <f>IF($B14&lt;=18,$C14,0)</f>
        <v/>
      </c>
      <c r="V14" s="13">
        <f>IF($B14&lt;=19,$C14,0)</f>
        <v/>
      </c>
      <c r="W14" s="13">
        <f>IF($B14&lt;=20,$C14,0)</f>
        <v/>
      </c>
      <c r="X14" s="13">
        <f>IF($B14&lt;=21,$C14,0)</f>
        <v/>
      </c>
      <c r="Y14" s="13">
        <f>IF($B14&lt;=22,$C14,0)</f>
        <v/>
      </c>
      <c r="Z14" s="13">
        <f>IF($B14&lt;=23,$C14,0)</f>
        <v/>
      </c>
      <c r="AA14" s="13">
        <f>IF($B14&lt;=24,$C14,0)</f>
        <v/>
      </c>
      <c r="AB14" s="13">
        <f>IF($B14&lt;=25,$C14,0)</f>
        <v/>
      </c>
      <c r="AC14" s="13">
        <f>IF($B14&lt;=26,$C14,0)</f>
        <v/>
      </c>
      <c r="AD14" s="13">
        <f>IF($B14&lt;=27,$C14,0)</f>
        <v/>
      </c>
      <c r="AE14" s="13">
        <f>IF($B14&lt;=28,$C14,0)</f>
        <v/>
      </c>
      <c r="AF14" s="13">
        <f>IF($B14&lt;=29,$C14,0)</f>
        <v/>
      </c>
      <c r="AG14" s="13">
        <f>IF($B14&lt;=30,$C14,0)</f>
        <v/>
      </c>
      <c r="AH14" s="13">
        <f>IF($B14&lt;=31,$C14,0)</f>
        <v/>
      </c>
      <c r="AI14" s="13">
        <f>IF($B14&lt;=32,$C14,0)</f>
        <v/>
      </c>
      <c r="AJ14" s="13">
        <f>IF($B14&lt;=33,$C14,0)</f>
        <v/>
      </c>
      <c r="AK14" s="13">
        <f>IF($B14&lt;=34,$C14,0)</f>
        <v/>
      </c>
      <c r="AL14" s="13">
        <f>IF($B14&lt;=35,$C14,0)</f>
        <v/>
      </c>
      <c r="AM14" s="13">
        <f>IF($B14&lt;=36,$C14,0)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K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</cols>
  <sheetData>
    <row r="1">
      <c r="A1" s="1" t="inlineStr">
        <is>
          <t>Monthly model: 36 months</t>
        </is>
      </c>
    </row>
    <row r="2">
      <c r="A2" s="2" t="inlineStr">
        <is>
          <t>Black cells are formulas driven by the Assumptions and Hiring plan sheets.</t>
        </is>
      </c>
    </row>
    <row r="4">
      <c r="A4" s="6" t="inlineStr">
        <is>
          <t>Line</t>
        </is>
      </c>
      <c r="B4" s="7" t="inlineStr">
        <is>
          <t>Month 1</t>
        </is>
      </c>
      <c r="C4" s="7" t="inlineStr">
        <is>
          <t>Month 2</t>
        </is>
      </c>
      <c r="D4" s="7" t="inlineStr">
        <is>
          <t>Month 3</t>
        </is>
      </c>
      <c r="E4" s="7" t="inlineStr">
        <is>
          <t>Month 4</t>
        </is>
      </c>
      <c r="F4" s="7" t="inlineStr">
        <is>
          <t>Month 5</t>
        </is>
      </c>
      <c r="G4" s="7" t="inlineStr">
        <is>
          <t>Month 6</t>
        </is>
      </c>
      <c r="H4" s="7" t="inlineStr">
        <is>
          <t>Month 7</t>
        </is>
      </c>
      <c r="I4" s="7" t="inlineStr">
        <is>
          <t>Month 8</t>
        </is>
      </c>
      <c r="J4" s="7" t="inlineStr">
        <is>
          <t>Month 9</t>
        </is>
      </c>
      <c r="K4" s="7" t="inlineStr">
        <is>
          <t>Month 10</t>
        </is>
      </c>
      <c r="L4" s="7" t="inlineStr">
        <is>
          <t>Month 11</t>
        </is>
      </c>
      <c r="M4" s="7" t="inlineStr">
        <is>
          <t>Month 12</t>
        </is>
      </c>
      <c r="N4" s="7" t="inlineStr">
        <is>
          <t>Month 13</t>
        </is>
      </c>
      <c r="O4" s="7" t="inlineStr">
        <is>
          <t>Month 14</t>
        </is>
      </c>
      <c r="P4" s="7" t="inlineStr">
        <is>
          <t>Month 15</t>
        </is>
      </c>
      <c r="Q4" s="7" t="inlineStr">
        <is>
          <t>Month 16</t>
        </is>
      </c>
      <c r="R4" s="7" t="inlineStr">
        <is>
          <t>Month 17</t>
        </is>
      </c>
      <c r="S4" s="7" t="inlineStr">
        <is>
          <t>Month 18</t>
        </is>
      </c>
      <c r="T4" s="7" t="inlineStr">
        <is>
          <t>Month 19</t>
        </is>
      </c>
      <c r="U4" s="7" t="inlineStr">
        <is>
          <t>Month 20</t>
        </is>
      </c>
      <c r="V4" s="7" t="inlineStr">
        <is>
          <t>Month 21</t>
        </is>
      </c>
      <c r="W4" s="7" t="inlineStr">
        <is>
          <t>Month 22</t>
        </is>
      </c>
      <c r="X4" s="7" t="inlineStr">
        <is>
          <t>Month 23</t>
        </is>
      </c>
      <c r="Y4" s="7" t="inlineStr">
        <is>
          <t>Month 24</t>
        </is>
      </c>
      <c r="Z4" s="7" t="inlineStr">
        <is>
          <t>Month 25</t>
        </is>
      </c>
      <c r="AA4" s="7" t="inlineStr">
        <is>
          <t>Month 26</t>
        </is>
      </c>
      <c r="AB4" s="7" t="inlineStr">
        <is>
          <t>Month 27</t>
        </is>
      </c>
      <c r="AC4" s="7" t="inlineStr">
        <is>
          <t>Month 28</t>
        </is>
      </c>
      <c r="AD4" s="7" t="inlineStr">
        <is>
          <t>Month 29</t>
        </is>
      </c>
      <c r="AE4" s="7" t="inlineStr">
        <is>
          <t>Month 30</t>
        </is>
      </c>
      <c r="AF4" s="7" t="inlineStr">
        <is>
          <t>Month 31</t>
        </is>
      </c>
      <c r="AG4" s="7" t="inlineStr">
        <is>
          <t>Month 32</t>
        </is>
      </c>
      <c r="AH4" s="7" t="inlineStr">
        <is>
          <t>Month 33</t>
        </is>
      </c>
      <c r="AI4" s="7" t="inlineStr">
        <is>
          <t>Month 34</t>
        </is>
      </c>
      <c r="AJ4" s="7" t="inlineStr">
        <is>
          <t>Month 35</t>
        </is>
      </c>
      <c r="AK4" s="7" t="inlineStr">
        <is>
          <t>Month 36</t>
        </is>
      </c>
    </row>
    <row r="5">
      <c r="A5" s="14" t="inlineStr">
        <is>
          <t>Customers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5" t="n"/>
      <c r="AJ5" s="15" t="n"/>
      <c r="AK5" s="15" t="n"/>
    </row>
    <row r="6">
      <c r="A6" s="8" t="inlineStr">
        <is>
          <t>New customers</t>
        </is>
      </c>
      <c r="B6" s="16">
        <f>Assumptions!$B$7</f>
        <v/>
      </c>
      <c r="C6" s="16">
        <f>B6*(1+Assumptions!$B$8)</f>
        <v/>
      </c>
      <c r="D6" s="16">
        <f>C6*(1+Assumptions!$B$8)</f>
        <v/>
      </c>
      <c r="E6" s="16">
        <f>D6*(1+Assumptions!$B$8)</f>
        <v/>
      </c>
      <c r="F6" s="16">
        <f>E6*(1+Assumptions!$B$8)</f>
        <v/>
      </c>
      <c r="G6" s="16">
        <f>F6*(1+Assumptions!$B$8)</f>
        <v/>
      </c>
      <c r="H6" s="16">
        <f>G6*(1+Assumptions!$B$8)</f>
        <v/>
      </c>
      <c r="I6" s="16">
        <f>H6*(1+Assumptions!$B$8)</f>
        <v/>
      </c>
      <c r="J6" s="16">
        <f>I6*(1+Assumptions!$B$8)</f>
        <v/>
      </c>
      <c r="K6" s="16">
        <f>J6*(1+Assumptions!$B$8)</f>
        <v/>
      </c>
      <c r="L6" s="16">
        <f>K6*(1+Assumptions!$B$8)</f>
        <v/>
      </c>
      <c r="M6" s="16">
        <f>L6*(1+Assumptions!$B$8)</f>
        <v/>
      </c>
      <c r="N6" s="16">
        <f>M6*(1+Assumptions!$B$8)</f>
        <v/>
      </c>
      <c r="O6" s="16">
        <f>N6*(1+Assumptions!$B$8)</f>
        <v/>
      </c>
      <c r="P6" s="16">
        <f>O6*(1+Assumptions!$B$8)</f>
        <v/>
      </c>
      <c r="Q6" s="16">
        <f>P6*(1+Assumptions!$B$8)</f>
        <v/>
      </c>
      <c r="R6" s="16">
        <f>Q6*(1+Assumptions!$B$8)</f>
        <v/>
      </c>
      <c r="S6" s="16">
        <f>R6*(1+Assumptions!$B$8)</f>
        <v/>
      </c>
      <c r="T6" s="16">
        <f>S6*(1+Assumptions!$B$8)</f>
        <v/>
      </c>
      <c r="U6" s="16">
        <f>T6*(1+Assumptions!$B$8)</f>
        <v/>
      </c>
      <c r="V6" s="16">
        <f>U6*(1+Assumptions!$B$8)</f>
        <v/>
      </c>
      <c r="W6" s="16">
        <f>V6*(1+Assumptions!$B$8)</f>
        <v/>
      </c>
      <c r="X6" s="16">
        <f>W6*(1+Assumptions!$B$8)</f>
        <v/>
      </c>
      <c r="Y6" s="16">
        <f>X6*(1+Assumptions!$B$8)</f>
        <v/>
      </c>
      <c r="Z6" s="16">
        <f>Y6*(1+Assumptions!$B$8)</f>
        <v/>
      </c>
      <c r="AA6" s="16">
        <f>Z6*(1+Assumptions!$B$8)</f>
        <v/>
      </c>
      <c r="AB6" s="16">
        <f>AA6*(1+Assumptions!$B$8)</f>
        <v/>
      </c>
      <c r="AC6" s="16">
        <f>AB6*(1+Assumptions!$B$8)</f>
        <v/>
      </c>
      <c r="AD6" s="16">
        <f>AC6*(1+Assumptions!$B$8)</f>
        <v/>
      </c>
      <c r="AE6" s="16">
        <f>AD6*(1+Assumptions!$B$8)</f>
        <v/>
      </c>
      <c r="AF6" s="16">
        <f>AE6*(1+Assumptions!$B$8)</f>
        <v/>
      </c>
      <c r="AG6" s="16">
        <f>AF6*(1+Assumptions!$B$8)</f>
        <v/>
      </c>
      <c r="AH6" s="16">
        <f>AG6*(1+Assumptions!$B$8)</f>
        <v/>
      </c>
      <c r="AI6" s="16">
        <f>AH6*(1+Assumptions!$B$8)</f>
        <v/>
      </c>
      <c r="AJ6" s="16">
        <f>AI6*(1+Assumptions!$B$8)</f>
        <v/>
      </c>
      <c r="AK6" s="16">
        <f>AJ6*(1+Assumptions!$B$8)</f>
        <v/>
      </c>
    </row>
    <row r="7">
      <c r="A7" s="8" t="inlineStr">
        <is>
          <t>Churned customers</t>
        </is>
      </c>
      <c r="B7" s="16">
        <f>Assumptions!$B$6*Assumptions!$B$9</f>
        <v/>
      </c>
      <c r="C7" s="16">
        <f>B8*Assumptions!$B$9</f>
        <v/>
      </c>
      <c r="D7" s="16">
        <f>C8*Assumptions!$B$9</f>
        <v/>
      </c>
      <c r="E7" s="16">
        <f>D8*Assumptions!$B$9</f>
        <v/>
      </c>
      <c r="F7" s="16">
        <f>E8*Assumptions!$B$9</f>
        <v/>
      </c>
      <c r="G7" s="16">
        <f>F8*Assumptions!$B$9</f>
        <v/>
      </c>
      <c r="H7" s="16">
        <f>G8*Assumptions!$B$9</f>
        <v/>
      </c>
      <c r="I7" s="16">
        <f>H8*Assumptions!$B$9</f>
        <v/>
      </c>
      <c r="J7" s="16">
        <f>I8*Assumptions!$B$9</f>
        <v/>
      </c>
      <c r="K7" s="16">
        <f>J8*Assumptions!$B$9</f>
        <v/>
      </c>
      <c r="L7" s="16">
        <f>K8*Assumptions!$B$9</f>
        <v/>
      </c>
      <c r="M7" s="16">
        <f>L8*Assumptions!$B$9</f>
        <v/>
      </c>
      <c r="N7" s="16">
        <f>M8*Assumptions!$B$9</f>
        <v/>
      </c>
      <c r="O7" s="16">
        <f>N8*Assumptions!$B$9</f>
        <v/>
      </c>
      <c r="P7" s="16">
        <f>O8*Assumptions!$B$9</f>
        <v/>
      </c>
      <c r="Q7" s="16">
        <f>P8*Assumptions!$B$9</f>
        <v/>
      </c>
      <c r="R7" s="16">
        <f>Q8*Assumptions!$B$9</f>
        <v/>
      </c>
      <c r="S7" s="16">
        <f>R8*Assumptions!$B$9</f>
        <v/>
      </c>
      <c r="T7" s="16">
        <f>S8*Assumptions!$B$9</f>
        <v/>
      </c>
      <c r="U7" s="16">
        <f>T8*Assumptions!$B$9</f>
        <v/>
      </c>
      <c r="V7" s="16">
        <f>U8*Assumptions!$B$9</f>
        <v/>
      </c>
      <c r="W7" s="16">
        <f>V8*Assumptions!$B$9</f>
        <v/>
      </c>
      <c r="X7" s="16">
        <f>W8*Assumptions!$B$9</f>
        <v/>
      </c>
      <c r="Y7" s="16">
        <f>X8*Assumptions!$B$9</f>
        <v/>
      </c>
      <c r="Z7" s="16">
        <f>Y8*Assumptions!$B$9</f>
        <v/>
      </c>
      <c r="AA7" s="16">
        <f>Z8*Assumptions!$B$9</f>
        <v/>
      </c>
      <c r="AB7" s="16">
        <f>AA8*Assumptions!$B$9</f>
        <v/>
      </c>
      <c r="AC7" s="16">
        <f>AB8*Assumptions!$B$9</f>
        <v/>
      </c>
      <c r="AD7" s="16">
        <f>AC8*Assumptions!$B$9</f>
        <v/>
      </c>
      <c r="AE7" s="16">
        <f>AD8*Assumptions!$B$9</f>
        <v/>
      </c>
      <c r="AF7" s="16">
        <f>AE8*Assumptions!$B$9</f>
        <v/>
      </c>
      <c r="AG7" s="16">
        <f>AF8*Assumptions!$B$9</f>
        <v/>
      </c>
      <c r="AH7" s="16">
        <f>AG8*Assumptions!$B$9</f>
        <v/>
      </c>
      <c r="AI7" s="16">
        <f>AH8*Assumptions!$B$9</f>
        <v/>
      </c>
      <c r="AJ7" s="16">
        <f>AI8*Assumptions!$B$9</f>
        <v/>
      </c>
      <c r="AK7" s="16">
        <f>AJ8*Assumptions!$B$9</f>
        <v/>
      </c>
    </row>
    <row r="8">
      <c r="A8" s="4" t="inlineStr">
        <is>
          <t>Customers at month-end</t>
        </is>
      </c>
      <c r="B8" s="17">
        <f>Assumptions!$B$6+B6-B7</f>
        <v/>
      </c>
      <c r="C8" s="17">
        <f>B8+C6-C7</f>
        <v/>
      </c>
      <c r="D8" s="17">
        <f>C8+D6-D7</f>
        <v/>
      </c>
      <c r="E8" s="17">
        <f>D8+E6-E7</f>
        <v/>
      </c>
      <c r="F8" s="17">
        <f>E8+F6-F7</f>
        <v/>
      </c>
      <c r="G8" s="17">
        <f>F8+G6-G7</f>
        <v/>
      </c>
      <c r="H8" s="17">
        <f>G8+H6-H7</f>
        <v/>
      </c>
      <c r="I8" s="17">
        <f>H8+I6-I7</f>
        <v/>
      </c>
      <c r="J8" s="17">
        <f>I8+J6-J7</f>
        <v/>
      </c>
      <c r="K8" s="17">
        <f>J8+K6-K7</f>
        <v/>
      </c>
      <c r="L8" s="17">
        <f>K8+L6-L7</f>
        <v/>
      </c>
      <c r="M8" s="17">
        <f>L8+M6-M7</f>
        <v/>
      </c>
      <c r="N8" s="17">
        <f>M8+N6-N7</f>
        <v/>
      </c>
      <c r="O8" s="17">
        <f>N8+O6-O7</f>
        <v/>
      </c>
      <c r="P8" s="17">
        <f>O8+P6-P7</f>
        <v/>
      </c>
      <c r="Q8" s="17">
        <f>P8+Q6-Q7</f>
        <v/>
      </c>
      <c r="R8" s="17">
        <f>Q8+R6-R7</f>
        <v/>
      </c>
      <c r="S8" s="17">
        <f>R8+S6-S7</f>
        <v/>
      </c>
      <c r="T8" s="17">
        <f>S8+T6-T7</f>
        <v/>
      </c>
      <c r="U8" s="17">
        <f>T8+U6-U7</f>
        <v/>
      </c>
      <c r="V8" s="17">
        <f>U8+V6-V7</f>
        <v/>
      </c>
      <c r="W8" s="17">
        <f>V8+W6-W7</f>
        <v/>
      </c>
      <c r="X8" s="17">
        <f>W8+X6-X7</f>
        <v/>
      </c>
      <c r="Y8" s="17">
        <f>X8+Y6-Y7</f>
        <v/>
      </c>
      <c r="Z8" s="17">
        <f>Y8+Z6-Z7</f>
        <v/>
      </c>
      <c r="AA8" s="17">
        <f>Z8+AA6-AA7</f>
        <v/>
      </c>
      <c r="AB8" s="17">
        <f>AA8+AB6-AB7</f>
        <v/>
      </c>
      <c r="AC8" s="17">
        <f>AB8+AC6-AC7</f>
        <v/>
      </c>
      <c r="AD8" s="17">
        <f>AC8+AD6-AD7</f>
        <v/>
      </c>
      <c r="AE8" s="17">
        <f>AD8+AE6-AE7</f>
        <v/>
      </c>
      <c r="AF8" s="17">
        <f>AE8+AF6-AF7</f>
        <v/>
      </c>
      <c r="AG8" s="17">
        <f>AF8+AG6-AG7</f>
        <v/>
      </c>
      <c r="AH8" s="17">
        <f>AG8+AH6-AH7</f>
        <v/>
      </c>
      <c r="AI8" s="17">
        <f>AH8+AI6-AI7</f>
        <v/>
      </c>
      <c r="AJ8" s="17">
        <f>AI8+AJ6-AJ7</f>
        <v/>
      </c>
      <c r="AK8" s="17">
        <f>AJ8+AK6-AK7</f>
        <v/>
      </c>
    </row>
    <row r="9">
      <c r="A9" s="14" t="inlineStr">
        <is>
          <t>Profit and loss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</row>
    <row r="10">
      <c r="A10" s="8" t="inlineStr">
        <is>
          <t>Revenue</t>
        </is>
      </c>
      <c r="B10" s="13">
        <f>B8*Assumptions!$B$10</f>
        <v/>
      </c>
      <c r="C10" s="13">
        <f>C8*Assumptions!$B$10</f>
        <v/>
      </c>
      <c r="D10" s="13">
        <f>D8*Assumptions!$B$10</f>
        <v/>
      </c>
      <c r="E10" s="13">
        <f>E8*Assumptions!$B$10</f>
        <v/>
      </c>
      <c r="F10" s="13">
        <f>F8*Assumptions!$B$10</f>
        <v/>
      </c>
      <c r="G10" s="13">
        <f>G8*Assumptions!$B$10</f>
        <v/>
      </c>
      <c r="H10" s="13">
        <f>H8*Assumptions!$B$10</f>
        <v/>
      </c>
      <c r="I10" s="13">
        <f>I8*Assumptions!$B$10</f>
        <v/>
      </c>
      <c r="J10" s="13">
        <f>J8*Assumptions!$B$10</f>
        <v/>
      </c>
      <c r="K10" s="13">
        <f>K8*Assumptions!$B$10</f>
        <v/>
      </c>
      <c r="L10" s="13">
        <f>L8*Assumptions!$B$10</f>
        <v/>
      </c>
      <c r="M10" s="13">
        <f>M8*Assumptions!$B$10</f>
        <v/>
      </c>
      <c r="N10" s="13">
        <f>N8*Assumptions!$B$10</f>
        <v/>
      </c>
      <c r="O10" s="13">
        <f>O8*Assumptions!$B$10</f>
        <v/>
      </c>
      <c r="P10" s="13">
        <f>P8*Assumptions!$B$10</f>
        <v/>
      </c>
      <c r="Q10" s="13">
        <f>Q8*Assumptions!$B$10</f>
        <v/>
      </c>
      <c r="R10" s="13">
        <f>R8*Assumptions!$B$10</f>
        <v/>
      </c>
      <c r="S10" s="13">
        <f>S8*Assumptions!$B$10</f>
        <v/>
      </c>
      <c r="T10" s="13">
        <f>T8*Assumptions!$B$10</f>
        <v/>
      </c>
      <c r="U10" s="13">
        <f>U8*Assumptions!$B$10</f>
        <v/>
      </c>
      <c r="V10" s="13">
        <f>V8*Assumptions!$B$10</f>
        <v/>
      </c>
      <c r="W10" s="13">
        <f>W8*Assumptions!$B$10</f>
        <v/>
      </c>
      <c r="X10" s="13">
        <f>X8*Assumptions!$B$10</f>
        <v/>
      </c>
      <c r="Y10" s="13">
        <f>Y8*Assumptions!$B$10</f>
        <v/>
      </c>
      <c r="Z10" s="13">
        <f>Z8*Assumptions!$B$10</f>
        <v/>
      </c>
      <c r="AA10" s="13">
        <f>AA8*Assumptions!$B$10</f>
        <v/>
      </c>
      <c r="AB10" s="13">
        <f>AB8*Assumptions!$B$10</f>
        <v/>
      </c>
      <c r="AC10" s="13">
        <f>AC8*Assumptions!$B$10</f>
        <v/>
      </c>
      <c r="AD10" s="13">
        <f>AD8*Assumptions!$B$10</f>
        <v/>
      </c>
      <c r="AE10" s="13">
        <f>AE8*Assumptions!$B$10</f>
        <v/>
      </c>
      <c r="AF10" s="13">
        <f>AF8*Assumptions!$B$10</f>
        <v/>
      </c>
      <c r="AG10" s="13">
        <f>AG8*Assumptions!$B$10</f>
        <v/>
      </c>
      <c r="AH10" s="13">
        <f>AH8*Assumptions!$B$10</f>
        <v/>
      </c>
      <c r="AI10" s="13">
        <f>AI8*Assumptions!$B$10</f>
        <v/>
      </c>
      <c r="AJ10" s="13">
        <f>AJ8*Assumptions!$B$10</f>
        <v/>
      </c>
      <c r="AK10" s="13">
        <f>AK8*Assumptions!$B$10</f>
        <v/>
      </c>
    </row>
    <row r="11">
      <c r="A11" s="8" t="inlineStr">
        <is>
          <t>Cost of revenue</t>
        </is>
      </c>
      <c r="B11" s="13">
        <f>B10*(1-Assumptions!$B$11)</f>
        <v/>
      </c>
      <c r="C11" s="13">
        <f>C10*(1-Assumptions!$B$11)</f>
        <v/>
      </c>
      <c r="D11" s="13">
        <f>D10*(1-Assumptions!$B$11)</f>
        <v/>
      </c>
      <c r="E11" s="13">
        <f>E10*(1-Assumptions!$B$11)</f>
        <v/>
      </c>
      <c r="F11" s="13">
        <f>F10*(1-Assumptions!$B$11)</f>
        <v/>
      </c>
      <c r="G11" s="13">
        <f>G10*(1-Assumptions!$B$11)</f>
        <v/>
      </c>
      <c r="H11" s="13">
        <f>H10*(1-Assumptions!$B$11)</f>
        <v/>
      </c>
      <c r="I11" s="13">
        <f>I10*(1-Assumptions!$B$11)</f>
        <v/>
      </c>
      <c r="J11" s="13">
        <f>J10*(1-Assumptions!$B$11)</f>
        <v/>
      </c>
      <c r="K11" s="13">
        <f>K10*(1-Assumptions!$B$11)</f>
        <v/>
      </c>
      <c r="L11" s="13">
        <f>L10*(1-Assumptions!$B$11)</f>
        <v/>
      </c>
      <c r="M11" s="13">
        <f>M10*(1-Assumptions!$B$11)</f>
        <v/>
      </c>
      <c r="N11" s="13">
        <f>N10*(1-Assumptions!$B$11)</f>
        <v/>
      </c>
      <c r="O11" s="13">
        <f>O10*(1-Assumptions!$B$11)</f>
        <v/>
      </c>
      <c r="P11" s="13">
        <f>P10*(1-Assumptions!$B$11)</f>
        <v/>
      </c>
      <c r="Q11" s="13">
        <f>Q10*(1-Assumptions!$B$11)</f>
        <v/>
      </c>
      <c r="R11" s="13">
        <f>R10*(1-Assumptions!$B$11)</f>
        <v/>
      </c>
      <c r="S11" s="13">
        <f>S10*(1-Assumptions!$B$11)</f>
        <v/>
      </c>
      <c r="T11" s="13">
        <f>T10*(1-Assumptions!$B$11)</f>
        <v/>
      </c>
      <c r="U11" s="13">
        <f>U10*(1-Assumptions!$B$11)</f>
        <v/>
      </c>
      <c r="V11" s="13">
        <f>V10*(1-Assumptions!$B$11)</f>
        <v/>
      </c>
      <c r="W11" s="13">
        <f>W10*(1-Assumptions!$B$11)</f>
        <v/>
      </c>
      <c r="X11" s="13">
        <f>X10*(1-Assumptions!$B$11)</f>
        <v/>
      </c>
      <c r="Y11" s="13">
        <f>Y10*(1-Assumptions!$B$11)</f>
        <v/>
      </c>
      <c r="Z11" s="13">
        <f>Z10*(1-Assumptions!$B$11)</f>
        <v/>
      </c>
      <c r="AA11" s="13">
        <f>AA10*(1-Assumptions!$B$11)</f>
        <v/>
      </c>
      <c r="AB11" s="13">
        <f>AB10*(1-Assumptions!$B$11)</f>
        <v/>
      </c>
      <c r="AC11" s="13">
        <f>AC10*(1-Assumptions!$B$11)</f>
        <v/>
      </c>
      <c r="AD11" s="13">
        <f>AD10*(1-Assumptions!$B$11)</f>
        <v/>
      </c>
      <c r="AE11" s="13">
        <f>AE10*(1-Assumptions!$B$11)</f>
        <v/>
      </c>
      <c r="AF11" s="13">
        <f>AF10*(1-Assumptions!$B$11)</f>
        <v/>
      </c>
      <c r="AG11" s="13">
        <f>AG10*(1-Assumptions!$B$11)</f>
        <v/>
      </c>
      <c r="AH11" s="13">
        <f>AH10*(1-Assumptions!$B$11)</f>
        <v/>
      </c>
      <c r="AI11" s="13">
        <f>AI10*(1-Assumptions!$B$11)</f>
        <v/>
      </c>
      <c r="AJ11" s="13">
        <f>AJ10*(1-Assumptions!$B$11)</f>
        <v/>
      </c>
      <c r="AK11" s="13">
        <f>AK10*(1-Assumptions!$B$11)</f>
        <v/>
      </c>
    </row>
    <row r="12">
      <c r="A12" s="4" t="inlineStr">
        <is>
          <t>Gross profit</t>
        </is>
      </c>
      <c r="B12" s="18">
        <f>B10-B11</f>
        <v/>
      </c>
      <c r="C12" s="18">
        <f>C10-C11</f>
        <v/>
      </c>
      <c r="D12" s="18">
        <f>D10-D11</f>
        <v/>
      </c>
      <c r="E12" s="18">
        <f>E10-E11</f>
        <v/>
      </c>
      <c r="F12" s="18">
        <f>F10-F11</f>
        <v/>
      </c>
      <c r="G12" s="18">
        <f>G10-G11</f>
        <v/>
      </c>
      <c r="H12" s="18">
        <f>H10-H11</f>
        <v/>
      </c>
      <c r="I12" s="18">
        <f>I10-I11</f>
        <v/>
      </c>
      <c r="J12" s="18">
        <f>J10-J11</f>
        <v/>
      </c>
      <c r="K12" s="18">
        <f>K10-K11</f>
        <v/>
      </c>
      <c r="L12" s="18">
        <f>L10-L11</f>
        <v/>
      </c>
      <c r="M12" s="18">
        <f>M10-M11</f>
        <v/>
      </c>
      <c r="N12" s="18">
        <f>N10-N11</f>
        <v/>
      </c>
      <c r="O12" s="18">
        <f>O10-O11</f>
        <v/>
      </c>
      <c r="P12" s="18">
        <f>P10-P11</f>
        <v/>
      </c>
      <c r="Q12" s="18">
        <f>Q10-Q11</f>
        <v/>
      </c>
      <c r="R12" s="18">
        <f>R10-R11</f>
        <v/>
      </c>
      <c r="S12" s="18">
        <f>S10-S11</f>
        <v/>
      </c>
      <c r="T12" s="18">
        <f>T10-T11</f>
        <v/>
      </c>
      <c r="U12" s="18">
        <f>U10-U11</f>
        <v/>
      </c>
      <c r="V12" s="18">
        <f>V10-V11</f>
        <v/>
      </c>
      <c r="W12" s="18">
        <f>W10-W11</f>
        <v/>
      </c>
      <c r="X12" s="18">
        <f>X10-X11</f>
        <v/>
      </c>
      <c r="Y12" s="18">
        <f>Y10-Y11</f>
        <v/>
      </c>
      <c r="Z12" s="18">
        <f>Z10-Z11</f>
        <v/>
      </c>
      <c r="AA12" s="18">
        <f>AA10-AA11</f>
        <v/>
      </c>
      <c r="AB12" s="18">
        <f>AB10-AB11</f>
        <v/>
      </c>
      <c r="AC12" s="18">
        <f>AC10-AC11</f>
        <v/>
      </c>
      <c r="AD12" s="18">
        <f>AD10-AD11</f>
        <v/>
      </c>
      <c r="AE12" s="18">
        <f>AE10-AE11</f>
        <v/>
      </c>
      <c r="AF12" s="18">
        <f>AF10-AF11</f>
        <v/>
      </c>
      <c r="AG12" s="18">
        <f>AG10-AG11</f>
        <v/>
      </c>
      <c r="AH12" s="18">
        <f>AH10-AH11</f>
        <v/>
      </c>
      <c r="AI12" s="18">
        <f>AI10-AI11</f>
        <v/>
      </c>
      <c r="AJ12" s="18">
        <f>AJ10-AJ11</f>
        <v/>
      </c>
      <c r="AK12" s="18">
        <f>AK10-AK11</f>
        <v/>
      </c>
    </row>
    <row r="13">
      <c r="A13" s="8" t="inlineStr">
        <is>
          <t>Headcount</t>
        </is>
      </c>
      <c r="B13" s="19">
        <f>COUNTIF('Hiring plan'!D5:D14,"&gt;0")</f>
        <v/>
      </c>
      <c r="C13" s="19">
        <f>COUNTIF('Hiring plan'!E5:E14,"&gt;0")</f>
        <v/>
      </c>
      <c r="D13" s="19">
        <f>COUNTIF('Hiring plan'!F5:F14,"&gt;0")</f>
        <v/>
      </c>
      <c r="E13" s="19">
        <f>COUNTIF('Hiring plan'!G5:G14,"&gt;0")</f>
        <v/>
      </c>
      <c r="F13" s="19">
        <f>COUNTIF('Hiring plan'!H5:H14,"&gt;0")</f>
        <v/>
      </c>
      <c r="G13" s="19">
        <f>COUNTIF('Hiring plan'!I5:I14,"&gt;0")</f>
        <v/>
      </c>
      <c r="H13" s="19">
        <f>COUNTIF('Hiring plan'!J5:J14,"&gt;0")</f>
        <v/>
      </c>
      <c r="I13" s="19">
        <f>COUNTIF('Hiring plan'!K5:K14,"&gt;0")</f>
        <v/>
      </c>
      <c r="J13" s="19">
        <f>COUNTIF('Hiring plan'!L5:L14,"&gt;0")</f>
        <v/>
      </c>
      <c r="K13" s="19">
        <f>COUNTIF('Hiring plan'!M5:M14,"&gt;0")</f>
        <v/>
      </c>
      <c r="L13" s="19">
        <f>COUNTIF('Hiring plan'!N5:N14,"&gt;0")</f>
        <v/>
      </c>
      <c r="M13" s="19">
        <f>COUNTIF('Hiring plan'!O5:O14,"&gt;0")</f>
        <v/>
      </c>
      <c r="N13" s="19">
        <f>COUNTIF('Hiring plan'!P5:P14,"&gt;0")</f>
        <v/>
      </c>
      <c r="O13" s="19">
        <f>COUNTIF('Hiring plan'!Q5:Q14,"&gt;0")</f>
        <v/>
      </c>
      <c r="P13" s="19">
        <f>COUNTIF('Hiring plan'!R5:R14,"&gt;0")</f>
        <v/>
      </c>
      <c r="Q13" s="19">
        <f>COUNTIF('Hiring plan'!S5:S14,"&gt;0")</f>
        <v/>
      </c>
      <c r="R13" s="19">
        <f>COUNTIF('Hiring plan'!T5:T14,"&gt;0")</f>
        <v/>
      </c>
      <c r="S13" s="19">
        <f>COUNTIF('Hiring plan'!U5:U14,"&gt;0")</f>
        <v/>
      </c>
      <c r="T13" s="19">
        <f>COUNTIF('Hiring plan'!V5:V14,"&gt;0")</f>
        <v/>
      </c>
      <c r="U13" s="19">
        <f>COUNTIF('Hiring plan'!W5:W14,"&gt;0")</f>
        <v/>
      </c>
      <c r="V13" s="19">
        <f>COUNTIF('Hiring plan'!X5:X14,"&gt;0")</f>
        <v/>
      </c>
      <c r="W13" s="19">
        <f>COUNTIF('Hiring plan'!Y5:Y14,"&gt;0")</f>
        <v/>
      </c>
      <c r="X13" s="19">
        <f>COUNTIF('Hiring plan'!Z5:Z14,"&gt;0")</f>
        <v/>
      </c>
      <c r="Y13" s="19">
        <f>COUNTIF('Hiring plan'!AA5:AA14,"&gt;0")</f>
        <v/>
      </c>
      <c r="Z13" s="19">
        <f>COUNTIF('Hiring plan'!AB5:AB14,"&gt;0")</f>
        <v/>
      </c>
      <c r="AA13" s="19">
        <f>COUNTIF('Hiring plan'!AC5:AC14,"&gt;0")</f>
        <v/>
      </c>
      <c r="AB13" s="19">
        <f>COUNTIF('Hiring plan'!AD5:AD14,"&gt;0")</f>
        <v/>
      </c>
      <c r="AC13" s="19">
        <f>COUNTIF('Hiring plan'!AE5:AE14,"&gt;0")</f>
        <v/>
      </c>
      <c r="AD13" s="19">
        <f>COUNTIF('Hiring plan'!AF5:AF14,"&gt;0")</f>
        <v/>
      </c>
      <c r="AE13" s="19">
        <f>COUNTIF('Hiring plan'!AG5:AG14,"&gt;0")</f>
        <v/>
      </c>
      <c r="AF13" s="19">
        <f>COUNTIF('Hiring plan'!AH5:AH14,"&gt;0")</f>
        <v/>
      </c>
      <c r="AG13" s="19">
        <f>COUNTIF('Hiring plan'!AI5:AI14,"&gt;0")</f>
        <v/>
      </c>
      <c r="AH13" s="19">
        <f>COUNTIF('Hiring plan'!AJ5:AJ14,"&gt;0")</f>
        <v/>
      </c>
      <c r="AI13" s="19">
        <f>COUNTIF('Hiring plan'!AK5:AK14,"&gt;0")</f>
        <v/>
      </c>
      <c r="AJ13" s="19">
        <f>COUNTIF('Hiring plan'!AL5:AL14,"&gt;0")</f>
        <v/>
      </c>
      <c r="AK13" s="19">
        <f>COUNTIF('Hiring plan'!AM5:AM14,"&gt;0")</f>
        <v/>
      </c>
    </row>
    <row r="14">
      <c r="A14" s="8" t="inlineStr">
        <is>
          <t>Payroll incl. taxes and benefits</t>
        </is>
      </c>
      <c r="B14" s="13">
        <f>SUM('Hiring plan'!D5:D14)*(1+Assumptions!$B$12)</f>
        <v/>
      </c>
      <c r="C14" s="13">
        <f>SUM('Hiring plan'!E5:E14)*(1+Assumptions!$B$12)</f>
        <v/>
      </c>
      <c r="D14" s="13">
        <f>SUM('Hiring plan'!F5:F14)*(1+Assumptions!$B$12)</f>
        <v/>
      </c>
      <c r="E14" s="13">
        <f>SUM('Hiring plan'!G5:G14)*(1+Assumptions!$B$12)</f>
        <v/>
      </c>
      <c r="F14" s="13">
        <f>SUM('Hiring plan'!H5:H14)*(1+Assumptions!$B$12)</f>
        <v/>
      </c>
      <c r="G14" s="13">
        <f>SUM('Hiring plan'!I5:I14)*(1+Assumptions!$B$12)</f>
        <v/>
      </c>
      <c r="H14" s="13">
        <f>SUM('Hiring plan'!J5:J14)*(1+Assumptions!$B$12)</f>
        <v/>
      </c>
      <c r="I14" s="13">
        <f>SUM('Hiring plan'!K5:K14)*(1+Assumptions!$B$12)</f>
        <v/>
      </c>
      <c r="J14" s="13">
        <f>SUM('Hiring plan'!L5:L14)*(1+Assumptions!$B$12)</f>
        <v/>
      </c>
      <c r="K14" s="13">
        <f>SUM('Hiring plan'!M5:M14)*(1+Assumptions!$B$12)</f>
        <v/>
      </c>
      <c r="L14" s="13">
        <f>SUM('Hiring plan'!N5:N14)*(1+Assumptions!$B$12)</f>
        <v/>
      </c>
      <c r="M14" s="13">
        <f>SUM('Hiring plan'!O5:O14)*(1+Assumptions!$B$12)</f>
        <v/>
      </c>
      <c r="N14" s="13">
        <f>SUM('Hiring plan'!P5:P14)*(1+Assumptions!$B$12)</f>
        <v/>
      </c>
      <c r="O14" s="13">
        <f>SUM('Hiring plan'!Q5:Q14)*(1+Assumptions!$B$12)</f>
        <v/>
      </c>
      <c r="P14" s="13">
        <f>SUM('Hiring plan'!R5:R14)*(1+Assumptions!$B$12)</f>
        <v/>
      </c>
      <c r="Q14" s="13">
        <f>SUM('Hiring plan'!S5:S14)*(1+Assumptions!$B$12)</f>
        <v/>
      </c>
      <c r="R14" s="13">
        <f>SUM('Hiring plan'!T5:T14)*(1+Assumptions!$B$12)</f>
        <v/>
      </c>
      <c r="S14" s="13">
        <f>SUM('Hiring plan'!U5:U14)*(1+Assumptions!$B$12)</f>
        <v/>
      </c>
      <c r="T14" s="13">
        <f>SUM('Hiring plan'!V5:V14)*(1+Assumptions!$B$12)</f>
        <v/>
      </c>
      <c r="U14" s="13">
        <f>SUM('Hiring plan'!W5:W14)*(1+Assumptions!$B$12)</f>
        <v/>
      </c>
      <c r="V14" s="13">
        <f>SUM('Hiring plan'!X5:X14)*(1+Assumptions!$B$12)</f>
        <v/>
      </c>
      <c r="W14" s="13">
        <f>SUM('Hiring plan'!Y5:Y14)*(1+Assumptions!$B$12)</f>
        <v/>
      </c>
      <c r="X14" s="13">
        <f>SUM('Hiring plan'!Z5:Z14)*(1+Assumptions!$B$12)</f>
        <v/>
      </c>
      <c r="Y14" s="13">
        <f>SUM('Hiring plan'!AA5:AA14)*(1+Assumptions!$B$12)</f>
        <v/>
      </c>
      <c r="Z14" s="13">
        <f>SUM('Hiring plan'!AB5:AB14)*(1+Assumptions!$B$12)</f>
        <v/>
      </c>
      <c r="AA14" s="13">
        <f>SUM('Hiring plan'!AC5:AC14)*(1+Assumptions!$B$12)</f>
        <v/>
      </c>
      <c r="AB14" s="13">
        <f>SUM('Hiring plan'!AD5:AD14)*(1+Assumptions!$B$12)</f>
        <v/>
      </c>
      <c r="AC14" s="13">
        <f>SUM('Hiring plan'!AE5:AE14)*(1+Assumptions!$B$12)</f>
        <v/>
      </c>
      <c r="AD14" s="13">
        <f>SUM('Hiring plan'!AF5:AF14)*(1+Assumptions!$B$12)</f>
        <v/>
      </c>
      <c r="AE14" s="13">
        <f>SUM('Hiring plan'!AG5:AG14)*(1+Assumptions!$B$12)</f>
        <v/>
      </c>
      <c r="AF14" s="13">
        <f>SUM('Hiring plan'!AH5:AH14)*(1+Assumptions!$B$12)</f>
        <v/>
      </c>
      <c r="AG14" s="13">
        <f>SUM('Hiring plan'!AI5:AI14)*(1+Assumptions!$B$12)</f>
        <v/>
      </c>
      <c r="AH14" s="13">
        <f>SUM('Hiring plan'!AJ5:AJ14)*(1+Assumptions!$B$12)</f>
        <v/>
      </c>
      <c r="AI14" s="13">
        <f>SUM('Hiring plan'!AK5:AK14)*(1+Assumptions!$B$12)</f>
        <v/>
      </c>
      <c r="AJ14" s="13">
        <f>SUM('Hiring plan'!AL5:AL14)*(1+Assumptions!$B$12)</f>
        <v/>
      </c>
      <c r="AK14" s="13">
        <f>SUM('Hiring plan'!AM5:AM14)*(1+Assumptions!$B$12)</f>
        <v/>
      </c>
    </row>
    <row r="15">
      <c r="A15" s="8" t="inlineStr">
        <is>
          <t>Marketing</t>
        </is>
      </c>
      <c r="B15" s="13">
        <f>MAX(Assumptions!$B$14,B10*Assumptions!$B$13)</f>
        <v/>
      </c>
      <c r="C15" s="13">
        <f>MAX(Assumptions!$B$14,C10*Assumptions!$B$13)</f>
        <v/>
      </c>
      <c r="D15" s="13">
        <f>MAX(Assumptions!$B$14,D10*Assumptions!$B$13)</f>
        <v/>
      </c>
      <c r="E15" s="13">
        <f>MAX(Assumptions!$B$14,E10*Assumptions!$B$13)</f>
        <v/>
      </c>
      <c r="F15" s="13">
        <f>MAX(Assumptions!$B$14,F10*Assumptions!$B$13)</f>
        <v/>
      </c>
      <c r="G15" s="13">
        <f>MAX(Assumptions!$B$14,G10*Assumptions!$B$13)</f>
        <v/>
      </c>
      <c r="H15" s="13">
        <f>MAX(Assumptions!$B$14,H10*Assumptions!$B$13)</f>
        <v/>
      </c>
      <c r="I15" s="13">
        <f>MAX(Assumptions!$B$14,I10*Assumptions!$B$13)</f>
        <v/>
      </c>
      <c r="J15" s="13">
        <f>MAX(Assumptions!$B$14,J10*Assumptions!$B$13)</f>
        <v/>
      </c>
      <c r="K15" s="13">
        <f>MAX(Assumptions!$B$14,K10*Assumptions!$B$13)</f>
        <v/>
      </c>
      <c r="L15" s="13">
        <f>MAX(Assumptions!$B$14,L10*Assumptions!$B$13)</f>
        <v/>
      </c>
      <c r="M15" s="13">
        <f>MAX(Assumptions!$B$14,M10*Assumptions!$B$13)</f>
        <v/>
      </c>
      <c r="N15" s="13">
        <f>MAX(Assumptions!$B$14,N10*Assumptions!$B$13)</f>
        <v/>
      </c>
      <c r="O15" s="13">
        <f>MAX(Assumptions!$B$14,O10*Assumptions!$B$13)</f>
        <v/>
      </c>
      <c r="P15" s="13">
        <f>MAX(Assumptions!$B$14,P10*Assumptions!$B$13)</f>
        <v/>
      </c>
      <c r="Q15" s="13">
        <f>MAX(Assumptions!$B$14,Q10*Assumptions!$B$13)</f>
        <v/>
      </c>
      <c r="R15" s="13">
        <f>MAX(Assumptions!$B$14,R10*Assumptions!$B$13)</f>
        <v/>
      </c>
      <c r="S15" s="13">
        <f>MAX(Assumptions!$B$14,S10*Assumptions!$B$13)</f>
        <v/>
      </c>
      <c r="T15" s="13">
        <f>MAX(Assumptions!$B$14,T10*Assumptions!$B$13)</f>
        <v/>
      </c>
      <c r="U15" s="13">
        <f>MAX(Assumptions!$B$14,U10*Assumptions!$B$13)</f>
        <v/>
      </c>
      <c r="V15" s="13">
        <f>MAX(Assumptions!$B$14,V10*Assumptions!$B$13)</f>
        <v/>
      </c>
      <c r="W15" s="13">
        <f>MAX(Assumptions!$B$14,W10*Assumptions!$B$13)</f>
        <v/>
      </c>
      <c r="X15" s="13">
        <f>MAX(Assumptions!$B$14,X10*Assumptions!$B$13)</f>
        <v/>
      </c>
      <c r="Y15" s="13">
        <f>MAX(Assumptions!$B$14,Y10*Assumptions!$B$13)</f>
        <v/>
      </c>
      <c r="Z15" s="13">
        <f>MAX(Assumptions!$B$14,Z10*Assumptions!$B$13)</f>
        <v/>
      </c>
      <c r="AA15" s="13">
        <f>MAX(Assumptions!$B$14,AA10*Assumptions!$B$13)</f>
        <v/>
      </c>
      <c r="AB15" s="13">
        <f>MAX(Assumptions!$B$14,AB10*Assumptions!$B$13)</f>
        <v/>
      </c>
      <c r="AC15" s="13">
        <f>MAX(Assumptions!$B$14,AC10*Assumptions!$B$13)</f>
        <v/>
      </c>
      <c r="AD15" s="13">
        <f>MAX(Assumptions!$B$14,AD10*Assumptions!$B$13)</f>
        <v/>
      </c>
      <c r="AE15" s="13">
        <f>MAX(Assumptions!$B$14,AE10*Assumptions!$B$13)</f>
        <v/>
      </c>
      <c r="AF15" s="13">
        <f>MAX(Assumptions!$B$14,AF10*Assumptions!$B$13)</f>
        <v/>
      </c>
      <c r="AG15" s="13">
        <f>MAX(Assumptions!$B$14,AG10*Assumptions!$B$13)</f>
        <v/>
      </c>
      <c r="AH15" s="13">
        <f>MAX(Assumptions!$B$14,AH10*Assumptions!$B$13)</f>
        <v/>
      </c>
      <c r="AI15" s="13">
        <f>MAX(Assumptions!$B$14,AI10*Assumptions!$B$13)</f>
        <v/>
      </c>
      <c r="AJ15" s="13">
        <f>MAX(Assumptions!$B$14,AJ10*Assumptions!$B$13)</f>
        <v/>
      </c>
      <c r="AK15" s="13">
        <f>MAX(Assumptions!$B$14,AK10*Assumptions!$B$13)</f>
        <v/>
      </c>
    </row>
    <row r="16">
      <c r="A16" s="8" t="inlineStr">
        <is>
          <t>Software</t>
        </is>
      </c>
      <c r="B16" s="13">
        <f>B13*Assumptions!$B$15</f>
        <v/>
      </c>
      <c r="C16" s="13">
        <f>C13*Assumptions!$B$15</f>
        <v/>
      </c>
      <c r="D16" s="13">
        <f>D13*Assumptions!$B$15</f>
        <v/>
      </c>
      <c r="E16" s="13">
        <f>E13*Assumptions!$B$15</f>
        <v/>
      </c>
      <c r="F16" s="13">
        <f>F13*Assumptions!$B$15</f>
        <v/>
      </c>
      <c r="G16" s="13">
        <f>G13*Assumptions!$B$15</f>
        <v/>
      </c>
      <c r="H16" s="13">
        <f>H13*Assumptions!$B$15</f>
        <v/>
      </c>
      <c r="I16" s="13">
        <f>I13*Assumptions!$B$15</f>
        <v/>
      </c>
      <c r="J16" s="13">
        <f>J13*Assumptions!$B$15</f>
        <v/>
      </c>
      <c r="K16" s="13">
        <f>K13*Assumptions!$B$15</f>
        <v/>
      </c>
      <c r="L16" s="13">
        <f>L13*Assumptions!$B$15</f>
        <v/>
      </c>
      <c r="M16" s="13">
        <f>M13*Assumptions!$B$15</f>
        <v/>
      </c>
      <c r="N16" s="13">
        <f>N13*Assumptions!$B$15</f>
        <v/>
      </c>
      <c r="O16" s="13">
        <f>O13*Assumptions!$B$15</f>
        <v/>
      </c>
      <c r="P16" s="13">
        <f>P13*Assumptions!$B$15</f>
        <v/>
      </c>
      <c r="Q16" s="13">
        <f>Q13*Assumptions!$B$15</f>
        <v/>
      </c>
      <c r="R16" s="13">
        <f>R13*Assumptions!$B$15</f>
        <v/>
      </c>
      <c r="S16" s="13">
        <f>S13*Assumptions!$B$15</f>
        <v/>
      </c>
      <c r="T16" s="13">
        <f>T13*Assumptions!$B$15</f>
        <v/>
      </c>
      <c r="U16" s="13">
        <f>U13*Assumptions!$B$15</f>
        <v/>
      </c>
      <c r="V16" s="13">
        <f>V13*Assumptions!$B$15</f>
        <v/>
      </c>
      <c r="W16" s="13">
        <f>W13*Assumptions!$B$15</f>
        <v/>
      </c>
      <c r="X16" s="13">
        <f>X13*Assumptions!$B$15</f>
        <v/>
      </c>
      <c r="Y16" s="13">
        <f>Y13*Assumptions!$B$15</f>
        <v/>
      </c>
      <c r="Z16" s="13">
        <f>Z13*Assumptions!$B$15</f>
        <v/>
      </c>
      <c r="AA16" s="13">
        <f>AA13*Assumptions!$B$15</f>
        <v/>
      </c>
      <c r="AB16" s="13">
        <f>AB13*Assumptions!$B$15</f>
        <v/>
      </c>
      <c r="AC16" s="13">
        <f>AC13*Assumptions!$B$15</f>
        <v/>
      </c>
      <c r="AD16" s="13">
        <f>AD13*Assumptions!$B$15</f>
        <v/>
      </c>
      <c r="AE16" s="13">
        <f>AE13*Assumptions!$B$15</f>
        <v/>
      </c>
      <c r="AF16" s="13">
        <f>AF13*Assumptions!$B$15</f>
        <v/>
      </c>
      <c r="AG16" s="13">
        <f>AG13*Assumptions!$B$15</f>
        <v/>
      </c>
      <c r="AH16" s="13">
        <f>AH13*Assumptions!$B$15</f>
        <v/>
      </c>
      <c r="AI16" s="13">
        <f>AI13*Assumptions!$B$15</f>
        <v/>
      </c>
      <c r="AJ16" s="13">
        <f>AJ13*Assumptions!$B$15</f>
        <v/>
      </c>
      <c r="AK16" s="13">
        <f>AK13*Assumptions!$B$15</f>
        <v/>
      </c>
    </row>
    <row r="17">
      <c r="A17" s="8" t="inlineStr">
        <is>
          <t>Rent</t>
        </is>
      </c>
      <c r="B17" s="13">
        <f>Assumptions!$B$16</f>
        <v/>
      </c>
      <c r="C17" s="13">
        <f>Assumptions!$B$16</f>
        <v/>
      </c>
      <c r="D17" s="13">
        <f>Assumptions!$B$16</f>
        <v/>
      </c>
      <c r="E17" s="13">
        <f>Assumptions!$B$16</f>
        <v/>
      </c>
      <c r="F17" s="13">
        <f>Assumptions!$B$16</f>
        <v/>
      </c>
      <c r="G17" s="13">
        <f>Assumptions!$B$16</f>
        <v/>
      </c>
      <c r="H17" s="13">
        <f>Assumptions!$B$16</f>
        <v/>
      </c>
      <c r="I17" s="13">
        <f>Assumptions!$B$16</f>
        <v/>
      </c>
      <c r="J17" s="13">
        <f>Assumptions!$B$16</f>
        <v/>
      </c>
      <c r="K17" s="13">
        <f>Assumptions!$B$16</f>
        <v/>
      </c>
      <c r="L17" s="13">
        <f>Assumptions!$B$16</f>
        <v/>
      </c>
      <c r="M17" s="13">
        <f>Assumptions!$B$16</f>
        <v/>
      </c>
      <c r="N17" s="13">
        <f>Assumptions!$B$16</f>
        <v/>
      </c>
      <c r="O17" s="13">
        <f>Assumptions!$B$16</f>
        <v/>
      </c>
      <c r="P17" s="13">
        <f>Assumptions!$B$16</f>
        <v/>
      </c>
      <c r="Q17" s="13">
        <f>Assumptions!$B$16</f>
        <v/>
      </c>
      <c r="R17" s="13">
        <f>Assumptions!$B$16</f>
        <v/>
      </c>
      <c r="S17" s="13">
        <f>Assumptions!$B$16</f>
        <v/>
      </c>
      <c r="T17" s="13">
        <f>Assumptions!$B$16</f>
        <v/>
      </c>
      <c r="U17" s="13">
        <f>Assumptions!$B$16</f>
        <v/>
      </c>
      <c r="V17" s="13">
        <f>Assumptions!$B$16</f>
        <v/>
      </c>
      <c r="W17" s="13">
        <f>Assumptions!$B$16</f>
        <v/>
      </c>
      <c r="X17" s="13">
        <f>Assumptions!$B$16</f>
        <v/>
      </c>
      <c r="Y17" s="13">
        <f>Assumptions!$B$16</f>
        <v/>
      </c>
      <c r="Z17" s="13">
        <f>Assumptions!$B$16</f>
        <v/>
      </c>
      <c r="AA17" s="13">
        <f>Assumptions!$B$16</f>
        <v/>
      </c>
      <c r="AB17" s="13">
        <f>Assumptions!$B$16</f>
        <v/>
      </c>
      <c r="AC17" s="13">
        <f>Assumptions!$B$16</f>
        <v/>
      </c>
      <c r="AD17" s="13">
        <f>Assumptions!$B$16</f>
        <v/>
      </c>
      <c r="AE17" s="13">
        <f>Assumptions!$B$16</f>
        <v/>
      </c>
      <c r="AF17" s="13">
        <f>Assumptions!$B$16</f>
        <v/>
      </c>
      <c r="AG17" s="13">
        <f>Assumptions!$B$16</f>
        <v/>
      </c>
      <c r="AH17" s="13">
        <f>Assumptions!$B$16</f>
        <v/>
      </c>
      <c r="AI17" s="13">
        <f>Assumptions!$B$16</f>
        <v/>
      </c>
      <c r="AJ17" s="13">
        <f>Assumptions!$B$16</f>
        <v/>
      </c>
      <c r="AK17" s="13">
        <f>Assumptions!$B$16</f>
        <v/>
      </c>
    </row>
    <row r="18">
      <c r="A18" s="8" t="inlineStr">
        <is>
          <t>Other costs</t>
        </is>
      </c>
      <c r="B18" s="13">
        <f>Assumptions!$B$17</f>
        <v/>
      </c>
      <c r="C18" s="13">
        <f>Assumptions!$B$17</f>
        <v/>
      </c>
      <c r="D18" s="13">
        <f>Assumptions!$B$17</f>
        <v/>
      </c>
      <c r="E18" s="13">
        <f>Assumptions!$B$17</f>
        <v/>
      </c>
      <c r="F18" s="13">
        <f>Assumptions!$B$17</f>
        <v/>
      </c>
      <c r="G18" s="13">
        <f>Assumptions!$B$17</f>
        <v/>
      </c>
      <c r="H18" s="13">
        <f>Assumptions!$B$17</f>
        <v/>
      </c>
      <c r="I18" s="13">
        <f>Assumptions!$B$17</f>
        <v/>
      </c>
      <c r="J18" s="13">
        <f>Assumptions!$B$17</f>
        <v/>
      </c>
      <c r="K18" s="13">
        <f>Assumptions!$B$17</f>
        <v/>
      </c>
      <c r="L18" s="13">
        <f>Assumptions!$B$17</f>
        <v/>
      </c>
      <c r="M18" s="13">
        <f>Assumptions!$B$17</f>
        <v/>
      </c>
      <c r="N18" s="13">
        <f>Assumptions!$B$17</f>
        <v/>
      </c>
      <c r="O18" s="13">
        <f>Assumptions!$B$17</f>
        <v/>
      </c>
      <c r="P18" s="13">
        <f>Assumptions!$B$17</f>
        <v/>
      </c>
      <c r="Q18" s="13">
        <f>Assumptions!$B$17</f>
        <v/>
      </c>
      <c r="R18" s="13">
        <f>Assumptions!$B$17</f>
        <v/>
      </c>
      <c r="S18" s="13">
        <f>Assumptions!$B$17</f>
        <v/>
      </c>
      <c r="T18" s="13">
        <f>Assumptions!$B$17</f>
        <v/>
      </c>
      <c r="U18" s="13">
        <f>Assumptions!$B$17</f>
        <v/>
      </c>
      <c r="V18" s="13">
        <f>Assumptions!$B$17</f>
        <v/>
      </c>
      <c r="W18" s="13">
        <f>Assumptions!$B$17</f>
        <v/>
      </c>
      <c r="X18" s="13">
        <f>Assumptions!$B$17</f>
        <v/>
      </c>
      <c r="Y18" s="13">
        <f>Assumptions!$B$17</f>
        <v/>
      </c>
      <c r="Z18" s="13">
        <f>Assumptions!$B$17</f>
        <v/>
      </c>
      <c r="AA18" s="13">
        <f>Assumptions!$B$17</f>
        <v/>
      </c>
      <c r="AB18" s="13">
        <f>Assumptions!$B$17</f>
        <v/>
      </c>
      <c r="AC18" s="13">
        <f>Assumptions!$B$17</f>
        <v/>
      </c>
      <c r="AD18" s="13">
        <f>Assumptions!$B$17</f>
        <v/>
      </c>
      <c r="AE18" s="13">
        <f>Assumptions!$B$17</f>
        <v/>
      </c>
      <c r="AF18" s="13">
        <f>Assumptions!$B$17</f>
        <v/>
      </c>
      <c r="AG18" s="13">
        <f>Assumptions!$B$17</f>
        <v/>
      </c>
      <c r="AH18" s="13">
        <f>Assumptions!$B$17</f>
        <v/>
      </c>
      <c r="AI18" s="13">
        <f>Assumptions!$B$17</f>
        <v/>
      </c>
      <c r="AJ18" s="13">
        <f>Assumptions!$B$17</f>
        <v/>
      </c>
      <c r="AK18" s="13">
        <f>Assumptions!$B$17</f>
        <v/>
      </c>
    </row>
    <row r="19">
      <c r="A19" s="4" t="inlineStr">
        <is>
          <t>Total operating costs</t>
        </is>
      </c>
      <c r="B19" s="20">
        <f>SUM(B14:B18)</f>
        <v/>
      </c>
      <c r="C19" s="20">
        <f>SUM(C14:C18)</f>
        <v/>
      </c>
      <c r="D19" s="20">
        <f>SUM(D14:D18)</f>
        <v/>
      </c>
      <c r="E19" s="20">
        <f>SUM(E14:E18)</f>
        <v/>
      </c>
      <c r="F19" s="20">
        <f>SUM(F14:F18)</f>
        <v/>
      </c>
      <c r="G19" s="20">
        <f>SUM(G14:G18)</f>
        <v/>
      </c>
      <c r="H19" s="20">
        <f>SUM(H14:H18)</f>
        <v/>
      </c>
      <c r="I19" s="20">
        <f>SUM(I14:I18)</f>
        <v/>
      </c>
      <c r="J19" s="20">
        <f>SUM(J14:J18)</f>
        <v/>
      </c>
      <c r="K19" s="20">
        <f>SUM(K14:K18)</f>
        <v/>
      </c>
      <c r="L19" s="20">
        <f>SUM(L14:L18)</f>
        <v/>
      </c>
      <c r="M19" s="20">
        <f>SUM(M14:M18)</f>
        <v/>
      </c>
      <c r="N19" s="20">
        <f>SUM(N14:N18)</f>
        <v/>
      </c>
      <c r="O19" s="20">
        <f>SUM(O14:O18)</f>
        <v/>
      </c>
      <c r="P19" s="20">
        <f>SUM(P14:P18)</f>
        <v/>
      </c>
      <c r="Q19" s="20">
        <f>SUM(Q14:Q18)</f>
        <v/>
      </c>
      <c r="R19" s="20">
        <f>SUM(R14:R18)</f>
        <v/>
      </c>
      <c r="S19" s="20">
        <f>SUM(S14:S18)</f>
        <v/>
      </c>
      <c r="T19" s="20">
        <f>SUM(T14:T18)</f>
        <v/>
      </c>
      <c r="U19" s="20">
        <f>SUM(U14:U18)</f>
        <v/>
      </c>
      <c r="V19" s="20">
        <f>SUM(V14:V18)</f>
        <v/>
      </c>
      <c r="W19" s="20">
        <f>SUM(W14:W18)</f>
        <v/>
      </c>
      <c r="X19" s="20">
        <f>SUM(X14:X18)</f>
        <v/>
      </c>
      <c r="Y19" s="20">
        <f>SUM(Y14:Y18)</f>
        <v/>
      </c>
      <c r="Z19" s="20">
        <f>SUM(Z14:Z18)</f>
        <v/>
      </c>
      <c r="AA19" s="20">
        <f>SUM(AA14:AA18)</f>
        <v/>
      </c>
      <c r="AB19" s="20">
        <f>SUM(AB14:AB18)</f>
        <v/>
      </c>
      <c r="AC19" s="20">
        <f>SUM(AC14:AC18)</f>
        <v/>
      </c>
      <c r="AD19" s="20">
        <f>SUM(AD14:AD18)</f>
        <v/>
      </c>
      <c r="AE19" s="20">
        <f>SUM(AE14:AE18)</f>
        <v/>
      </c>
      <c r="AF19" s="20">
        <f>SUM(AF14:AF18)</f>
        <v/>
      </c>
      <c r="AG19" s="20">
        <f>SUM(AG14:AG18)</f>
        <v/>
      </c>
      <c r="AH19" s="20">
        <f>SUM(AH14:AH18)</f>
        <v/>
      </c>
      <c r="AI19" s="20">
        <f>SUM(AI14:AI18)</f>
        <v/>
      </c>
      <c r="AJ19" s="20">
        <f>SUM(AJ14:AJ18)</f>
        <v/>
      </c>
      <c r="AK19" s="20">
        <f>SUM(AK14:AK18)</f>
        <v/>
      </c>
    </row>
    <row r="20">
      <c r="A20" s="4" t="inlineStr">
        <is>
          <t>Operating profit (EBITDA)</t>
        </is>
      </c>
      <c r="B20" s="18">
        <f>B12-B19</f>
        <v/>
      </c>
      <c r="C20" s="18">
        <f>C12-C19</f>
        <v/>
      </c>
      <c r="D20" s="18">
        <f>D12-D19</f>
        <v/>
      </c>
      <c r="E20" s="18">
        <f>E12-E19</f>
        <v/>
      </c>
      <c r="F20" s="18">
        <f>F12-F19</f>
        <v/>
      </c>
      <c r="G20" s="18">
        <f>G12-G19</f>
        <v/>
      </c>
      <c r="H20" s="18">
        <f>H12-H19</f>
        <v/>
      </c>
      <c r="I20" s="18">
        <f>I12-I19</f>
        <v/>
      </c>
      <c r="J20" s="18">
        <f>J12-J19</f>
        <v/>
      </c>
      <c r="K20" s="18">
        <f>K12-K19</f>
        <v/>
      </c>
      <c r="L20" s="18">
        <f>L12-L19</f>
        <v/>
      </c>
      <c r="M20" s="18">
        <f>M12-M19</f>
        <v/>
      </c>
      <c r="N20" s="18">
        <f>N12-N19</f>
        <v/>
      </c>
      <c r="O20" s="18">
        <f>O12-O19</f>
        <v/>
      </c>
      <c r="P20" s="18">
        <f>P12-P19</f>
        <v/>
      </c>
      <c r="Q20" s="18">
        <f>Q12-Q19</f>
        <v/>
      </c>
      <c r="R20" s="18">
        <f>R12-R19</f>
        <v/>
      </c>
      <c r="S20" s="18">
        <f>S12-S19</f>
        <v/>
      </c>
      <c r="T20" s="18">
        <f>T12-T19</f>
        <v/>
      </c>
      <c r="U20" s="18">
        <f>U12-U19</f>
        <v/>
      </c>
      <c r="V20" s="18">
        <f>V12-V19</f>
        <v/>
      </c>
      <c r="W20" s="18">
        <f>W12-W19</f>
        <v/>
      </c>
      <c r="X20" s="18">
        <f>X12-X19</f>
        <v/>
      </c>
      <c r="Y20" s="18">
        <f>Y12-Y19</f>
        <v/>
      </c>
      <c r="Z20" s="18">
        <f>Z12-Z19</f>
        <v/>
      </c>
      <c r="AA20" s="18">
        <f>AA12-AA19</f>
        <v/>
      </c>
      <c r="AB20" s="18">
        <f>AB12-AB19</f>
        <v/>
      </c>
      <c r="AC20" s="18">
        <f>AC12-AC19</f>
        <v/>
      </c>
      <c r="AD20" s="18">
        <f>AD12-AD19</f>
        <v/>
      </c>
      <c r="AE20" s="18">
        <f>AE12-AE19</f>
        <v/>
      </c>
      <c r="AF20" s="18">
        <f>AF12-AF19</f>
        <v/>
      </c>
      <c r="AG20" s="18">
        <f>AG12-AG19</f>
        <v/>
      </c>
      <c r="AH20" s="18">
        <f>AH12-AH19</f>
        <v/>
      </c>
      <c r="AI20" s="18">
        <f>AI12-AI19</f>
        <v/>
      </c>
      <c r="AJ20" s="18">
        <f>AJ12-AJ19</f>
        <v/>
      </c>
      <c r="AK20" s="18">
        <f>AK12-AK19</f>
        <v/>
      </c>
    </row>
    <row r="21">
      <c r="A21" s="14" t="inlineStr">
        <is>
          <t>Cash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</row>
    <row r="22">
      <c r="A22" s="8" t="inlineStr">
        <is>
          <t>Opening cash</t>
        </is>
      </c>
      <c r="B22" s="13">
        <f>Assumptions!$B$5</f>
        <v/>
      </c>
      <c r="C22" s="13">
        <f>B24</f>
        <v/>
      </c>
      <c r="D22" s="13">
        <f>C24</f>
        <v/>
      </c>
      <c r="E22" s="13">
        <f>D24</f>
        <v/>
      </c>
      <c r="F22" s="13">
        <f>E24</f>
        <v/>
      </c>
      <c r="G22" s="13">
        <f>F24</f>
        <v/>
      </c>
      <c r="H22" s="13">
        <f>G24</f>
        <v/>
      </c>
      <c r="I22" s="13">
        <f>H24</f>
        <v/>
      </c>
      <c r="J22" s="13">
        <f>I24</f>
        <v/>
      </c>
      <c r="K22" s="13">
        <f>J24</f>
        <v/>
      </c>
      <c r="L22" s="13">
        <f>K24</f>
        <v/>
      </c>
      <c r="M22" s="13">
        <f>L24</f>
        <v/>
      </c>
      <c r="N22" s="13">
        <f>M24</f>
        <v/>
      </c>
      <c r="O22" s="13">
        <f>N24</f>
        <v/>
      </c>
      <c r="P22" s="13">
        <f>O24</f>
        <v/>
      </c>
      <c r="Q22" s="13">
        <f>P24</f>
        <v/>
      </c>
      <c r="R22" s="13">
        <f>Q24</f>
        <v/>
      </c>
      <c r="S22" s="13">
        <f>R24</f>
        <v/>
      </c>
      <c r="T22" s="13">
        <f>S24</f>
        <v/>
      </c>
      <c r="U22" s="13">
        <f>T24</f>
        <v/>
      </c>
      <c r="V22" s="13">
        <f>U24</f>
        <v/>
      </c>
      <c r="W22" s="13">
        <f>V24</f>
        <v/>
      </c>
      <c r="X22" s="13">
        <f>W24</f>
        <v/>
      </c>
      <c r="Y22" s="13">
        <f>X24</f>
        <v/>
      </c>
      <c r="Z22" s="13">
        <f>Y24</f>
        <v/>
      </c>
      <c r="AA22" s="13">
        <f>Z24</f>
        <v/>
      </c>
      <c r="AB22" s="13">
        <f>AA24</f>
        <v/>
      </c>
      <c r="AC22" s="13">
        <f>AB24</f>
        <v/>
      </c>
      <c r="AD22" s="13">
        <f>AC24</f>
        <v/>
      </c>
      <c r="AE22" s="13">
        <f>AD24</f>
        <v/>
      </c>
      <c r="AF22" s="13">
        <f>AE24</f>
        <v/>
      </c>
      <c r="AG22" s="13">
        <f>AF24</f>
        <v/>
      </c>
      <c r="AH22" s="13">
        <f>AG24</f>
        <v/>
      </c>
      <c r="AI22" s="13">
        <f>AH24</f>
        <v/>
      </c>
      <c r="AJ22" s="13">
        <f>AI24</f>
        <v/>
      </c>
      <c r="AK22" s="13">
        <f>AJ24</f>
        <v/>
      </c>
    </row>
    <row r="23">
      <c r="A23" s="8" t="inlineStr">
        <is>
          <t>Funding received</t>
        </is>
      </c>
      <c r="B23" s="13">
        <f>IF(Assumptions!$B$19=1,Assumptions!$B$18,0)</f>
        <v/>
      </c>
      <c r="C23" s="13">
        <f>IF(Assumptions!$B$19=2,Assumptions!$B$18,0)</f>
        <v/>
      </c>
      <c r="D23" s="13">
        <f>IF(Assumptions!$B$19=3,Assumptions!$B$18,0)</f>
        <v/>
      </c>
      <c r="E23" s="13">
        <f>IF(Assumptions!$B$19=4,Assumptions!$B$18,0)</f>
        <v/>
      </c>
      <c r="F23" s="13">
        <f>IF(Assumptions!$B$19=5,Assumptions!$B$18,0)</f>
        <v/>
      </c>
      <c r="G23" s="13">
        <f>IF(Assumptions!$B$19=6,Assumptions!$B$18,0)</f>
        <v/>
      </c>
      <c r="H23" s="13">
        <f>IF(Assumptions!$B$19=7,Assumptions!$B$18,0)</f>
        <v/>
      </c>
      <c r="I23" s="13">
        <f>IF(Assumptions!$B$19=8,Assumptions!$B$18,0)</f>
        <v/>
      </c>
      <c r="J23" s="13">
        <f>IF(Assumptions!$B$19=9,Assumptions!$B$18,0)</f>
        <v/>
      </c>
      <c r="K23" s="13">
        <f>IF(Assumptions!$B$19=10,Assumptions!$B$18,0)</f>
        <v/>
      </c>
      <c r="L23" s="13">
        <f>IF(Assumptions!$B$19=11,Assumptions!$B$18,0)</f>
        <v/>
      </c>
      <c r="M23" s="13">
        <f>IF(Assumptions!$B$19=12,Assumptions!$B$18,0)</f>
        <v/>
      </c>
      <c r="N23" s="13">
        <f>IF(Assumptions!$B$19=13,Assumptions!$B$18,0)</f>
        <v/>
      </c>
      <c r="O23" s="13">
        <f>IF(Assumptions!$B$19=14,Assumptions!$B$18,0)</f>
        <v/>
      </c>
      <c r="P23" s="13">
        <f>IF(Assumptions!$B$19=15,Assumptions!$B$18,0)</f>
        <v/>
      </c>
      <c r="Q23" s="13">
        <f>IF(Assumptions!$B$19=16,Assumptions!$B$18,0)</f>
        <v/>
      </c>
      <c r="R23" s="13">
        <f>IF(Assumptions!$B$19=17,Assumptions!$B$18,0)</f>
        <v/>
      </c>
      <c r="S23" s="13">
        <f>IF(Assumptions!$B$19=18,Assumptions!$B$18,0)</f>
        <v/>
      </c>
      <c r="T23" s="13">
        <f>IF(Assumptions!$B$19=19,Assumptions!$B$18,0)</f>
        <v/>
      </c>
      <c r="U23" s="13">
        <f>IF(Assumptions!$B$19=20,Assumptions!$B$18,0)</f>
        <v/>
      </c>
      <c r="V23" s="13">
        <f>IF(Assumptions!$B$19=21,Assumptions!$B$18,0)</f>
        <v/>
      </c>
      <c r="W23" s="13">
        <f>IF(Assumptions!$B$19=22,Assumptions!$B$18,0)</f>
        <v/>
      </c>
      <c r="X23" s="13">
        <f>IF(Assumptions!$B$19=23,Assumptions!$B$18,0)</f>
        <v/>
      </c>
      <c r="Y23" s="13">
        <f>IF(Assumptions!$B$19=24,Assumptions!$B$18,0)</f>
        <v/>
      </c>
      <c r="Z23" s="13">
        <f>IF(Assumptions!$B$19=25,Assumptions!$B$18,0)</f>
        <v/>
      </c>
      <c r="AA23" s="13">
        <f>IF(Assumptions!$B$19=26,Assumptions!$B$18,0)</f>
        <v/>
      </c>
      <c r="AB23" s="13">
        <f>IF(Assumptions!$B$19=27,Assumptions!$B$18,0)</f>
        <v/>
      </c>
      <c r="AC23" s="13">
        <f>IF(Assumptions!$B$19=28,Assumptions!$B$18,0)</f>
        <v/>
      </c>
      <c r="AD23" s="13">
        <f>IF(Assumptions!$B$19=29,Assumptions!$B$18,0)</f>
        <v/>
      </c>
      <c r="AE23" s="13">
        <f>IF(Assumptions!$B$19=30,Assumptions!$B$18,0)</f>
        <v/>
      </c>
      <c r="AF23" s="13">
        <f>IF(Assumptions!$B$19=31,Assumptions!$B$18,0)</f>
        <v/>
      </c>
      <c r="AG23" s="13">
        <f>IF(Assumptions!$B$19=32,Assumptions!$B$18,0)</f>
        <v/>
      </c>
      <c r="AH23" s="13">
        <f>IF(Assumptions!$B$19=33,Assumptions!$B$18,0)</f>
        <v/>
      </c>
      <c r="AI23" s="13">
        <f>IF(Assumptions!$B$19=34,Assumptions!$B$18,0)</f>
        <v/>
      </c>
      <c r="AJ23" s="13">
        <f>IF(Assumptions!$B$19=35,Assumptions!$B$18,0)</f>
        <v/>
      </c>
      <c r="AK23" s="13">
        <f>IF(Assumptions!$B$19=36,Assumptions!$B$18,0)</f>
        <v/>
      </c>
    </row>
    <row r="24">
      <c r="A24" s="4" t="inlineStr">
        <is>
          <t>Closing cash</t>
        </is>
      </c>
      <c r="B24" s="18">
        <f>B22+B20+B23</f>
        <v/>
      </c>
      <c r="C24" s="18">
        <f>C22+C20+C23</f>
        <v/>
      </c>
      <c r="D24" s="18">
        <f>D22+D20+D23</f>
        <v/>
      </c>
      <c r="E24" s="18">
        <f>E22+E20+E23</f>
        <v/>
      </c>
      <c r="F24" s="18">
        <f>F22+F20+F23</f>
        <v/>
      </c>
      <c r="G24" s="18">
        <f>G22+G20+G23</f>
        <v/>
      </c>
      <c r="H24" s="18">
        <f>H22+H20+H23</f>
        <v/>
      </c>
      <c r="I24" s="18">
        <f>I22+I20+I23</f>
        <v/>
      </c>
      <c r="J24" s="18">
        <f>J22+J20+J23</f>
        <v/>
      </c>
      <c r="K24" s="18">
        <f>K22+K20+K23</f>
        <v/>
      </c>
      <c r="L24" s="18">
        <f>L22+L20+L23</f>
        <v/>
      </c>
      <c r="M24" s="18">
        <f>M22+M20+M23</f>
        <v/>
      </c>
      <c r="N24" s="18">
        <f>N22+N20+N23</f>
        <v/>
      </c>
      <c r="O24" s="18">
        <f>O22+O20+O23</f>
        <v/>
      </c>
      <c r="P24" s="18">
        <f>P22+P20+P23</f>
        <v/>
      </c>
      <c r="Q24" s="18">
        <f>Q22+Q20+Q23</f>
        <v/>
      </c>
      <c r="R24" s="18">
        <f>R22+R20+R23</f>
        <v/>
      </c>
      <c r="S24" s="18">
        <f>S22+S20+S23</f>
        <v/>
      </c>
      <c r="T24" s="18">
        <f>T22+T20+T23</f>
        <v/>
      </c>
      <c r="U24" s="18">
        <f>U22+U20+U23</f>
        <v/>
      </c>
      <c r="V24" s="18">
        <f>V22+V20+V23</f>
        <v/>
      </c>
      <c r="W24" s="18">
        <f>W22+W20+W23</f>
        <v/>
      </c>
      <c r="X24" s="18">
        <f>X22+X20+X23</f>
        <v/>
      </c>
      <c r="Y24" s="18">
        <f>Y22+Y20+Y23</f>
        <v/>
      </c>
      <c r="Z24" s="18">
        <f>Z22+Z20+Z23</f>
        <v/>
      </c>
      <c r="AA24" s="18">
        <f>AA22+AA20+AA23</f>
        <v/>
      </c>
      <c r="AB24" s="18">
        <f>AB22+AB20+AB23</f>
        <v/>
      </c>
      <c r="AC24" s="18">
        <f>AC22+AC20+AC23</f>
        <v/>
      </c>
      <c r="AD24" s="18">
        <f>AD22+AD20+AD23</f>
        <v/>
      </c>
      <c r="AE24" s="18">
        <f>AE22+AE20+AE23</f>
        <v/>
      </c>
      <c r="AF24" s="18">
        <f>AF22+AF20+AF23</f>
        <v/>
      </c>
      <c r="AG24" s="18">
        <f>AG22+AG20+AG23</f>
        <v/>
      </c>
      <c r="AH24" s="18">
        <f>AH22+AH20+AH23</f>
        <v/>
      </c>
      <c r="AI24" s="18">
        <f>AI22+AI20+AI23</f>
        <v/>
      </c>
      <c r="AJ24" s="18">
        <f>AJ22+AJ20+AJ23</f>
        <v/>
      </c>
      <c r="AK24" s="18">
        <f>AK22+AK20+AK23</f>
        <v/>
      </c>
    </row>
    <row r="25">
      <c r="A25" s="8" t="inlineStr">
        <is>
          <t>Net burn</t>
        </is>
      </c>
      <c r="B25" s="13">
        <f>MAX(0,-B20)</f>
        <v/>
      </c>
      <c r="C25" s="13">
        <f>MAX(0,-C20)</f>
        <v/>
      </c>
      <c r="D25" s="13">
        <f>MAX(0,-D20)</f>
        <v/>
      </c>
      <c r="E25" s="13">
        <f>MAX(0,-E20)</f>
        <v/>
      </c>
      <c r="F25" s="13">
        <f>MAX(0,-F20)</f>
        <v/>
      </c>
      <c r="G25" s="13">
        <f>MAX(0,-G20)</f>
        <v/>
      </c>
      <c r="H25" s="13">
        <f>MAX(0,-H20)</f>
        <v/>
      </c>
      <c r="I25" s="13">
        <f>MAX(0,-I20)</f>
        <v/>
      </c>
      <c r="J25" s="13">
        <f>MAX(0,-J20)</f>
        <v/>
      </c>
      <c r="K25" s="13">
        <f>MAX(0,-K20)</f>
        <v/>
      </c>
      <c r="L25" s="13">
        <f>MAX(0,-L20)</f>
        <v/>
      </c>
      <c r="M25" s="13">
        <f>MAX(0,-M20)</f>
        <v/>
      </c>
      <c r="N25" s="13">
        <f>MAX(0,-N20)</f>
        <v/>
      </c>
      <c r="O25" s="13">
        <f>MAX(0,-O20)</f>
        <v/>
      </c>
      <c r="P25" s="13">
        <f>MAX(0,-P20)</f>
        <v/>
      </c>
      <c r="Q25" s="13">
        <f>MAX(0,-Q20)</f>
        <v/>
      </c>
      <c r="R25" s="13">
        <f>MAX(0,-R20)</f>
        <v/>
      </c>
      <c r="S25" s="13">
        <f>MAX(0,-S20)</f>
        <v/>
      </c>
      <c r="T25" s="13">
        <f>MAX(0,-T20)</f>
        <v/>
      </c>
      <c r="U25" s="13">
        <f>MAX(0,-U20)</f>
        <v/>
      </c>
      <c r="V25" s="13">
        <f>MAX(0,-V20)</f>
        <v/>
      </c>
      <c r="W25" s="13">
        <f>MAX(0,-W20)</f>
        <v/>
      </c>
      <c r="X25" s="13">
        <f>MAX(0,-X20)</f>
        <v/>
      </c>
      <c r="Y25" s="13">
        <f>MAX(0,-Y20)</f>
        <v/>
      </c>
      <c r="Z25" s="13">
        <f>MAX(0,-Z20)</f>
        <v/>
      </c>
      <c r="AA25" s="13">
        <f>MAX(0,-AA20)</f>
        <v/>
      </c>
      <c r="AB25" s="13">
        <f>MAX(0,-AB20)</f>
        <v/>
      </c>
      <c r="AC25" s="13">
        <f>MAX(0,-AC20)</f>
        <v/>
      </c>
      <c r="AD25" s="13">
        <f>MAX(0,-AD20)</f>
        <v/>
      </c>
      <c r="AE25" s="13">
        <f>MAX(0,-AE20)</f>
        <v/>
      </c>
      <c r="AF25" s="13">
        <f>MAX(0,-AF20)</f>
        <v/>
      </c>
      <c r="AG25" s="13">
        <f>MAX(0,-AG20)</f>
        <v/>
      </c>
      <c r="AH25" s="13">
        <f>MAX(0,-AH20)</f>
        <v/>
      </c>
      <c r="AI25" s="13">
        <f>MAX(0,-AI20)</f>
        <v/>
      </c>
      <c r="AJ25" s="13">
        <f>MAX(0,-AJ20)</f>
        <v/>
      </c>
      <c r="AK25" s="13">
        <f>MAX(0,-AK20)</f>
        <v/>
      </c>
    </row>
    <row r="26">
      <c r="A26" s="4" t="inlineStr">
        <is>
          <t>Runway in months</t>
        </is>
      </c>
      <c r="B26" s="21">
        <f>IF(B25&gt;0,B24/B25,"Profitable")</f>
        <v/>
      </c>
      <c r="C26" s="21">
        <f>IF(C25&gt;0,C24/C25,"Profitable")</f>
        <v/>
      </c>
      <c r="D26" s="21">
        <f>IF(D25&gt;0,D24/D25,"Profitable")</f>
        <v/>
      </c>
      <c r="E26" s="21">
        <f>IF(E25&gt;0,E24/E25,"Profitable")</f>
        <v/>
      </c>
      <c r="F26" s="21">
        <f>IF(F25&gt;0,F24/F25,"Profitable")</f>
        <v/>
      </c>
      <c r="G26" s="21">
        <f>IF(G25&gt;0,G24/G25,"Profitable")</f>
        <v/>
      </c>
      <c r="H26" s="21">
        <f>IF(H25&gt;0,H24/H25,"Profitable")</f>
        <v/>
      </c>
      <c r="I26" s="21">
        <f>IF(I25&gt;0,I24/I25,"Profitable")</f>
        <v/>
      </c>
      <c r="J26" s="21">
        <f>IF(J25&gt;0,J24/J25,"Profitable")</f>
        <v/>
      </c>
      <c r="K26" s="21">
        <f>IF(K25&gt;0,K24/K25,"Profitable")</f>
        <v/>
      </c>
      <c r="L26" s="21">
        <f>IF(L25&gt;0,L24/L25,"Profitable")</f>
        <v/>
      </c>
      <c r="M26" s="21">
        <f>IF(M25&gt;0,M24/M25,"Profitable")</f>
        <v/>
      </c>
      <c r="N26" s="21">
        <f>IF(N25&gt;0,N24/N25,"Profitable")</f>
        <v/>
      </c>
      <c r="O26" s="21">
        <f>IF(O25&gt;0,O24/O25,"Profitable")</f>
        <v/>
      </c>
      <c r="P26" s="21">
        <f>IF(P25&gt;0,P24/P25,"Profitable")</f>
        <v/>
      </c>
      <c r="Q26" s="21">
        <f>IF(Q25&gt;0,Q24/Q25,"Profitable")</f>
        <v/>
      </c>
      <c r="R26" s="21">
        <f>IF(R25&gt;0,R24/R25,"Profitable")</f>
        <v/>
      </c>
      <c r="S26" s="21">
        <f>IF(S25&gt;0,S24/S25,"Profitable")</f>
        <v/>
      </c>
      <c r="T26" s="21">
        <f>IF(T25&gt;0,T24/T25,"Profitable")</f>
        <v/>
      </c>
      <c r="U26" s="21">
        <f>IF(U25&gt;0,U24/U25,"Profitable")</f>
        <v/>
      </c>
      <c r="V26" s="21">
        <f>IF(V25&gt;0,V24/V25,"Profitable")</f>
        <v/>
      </c>
      <c r="W26" s="21">
        <f>IF(W25&gt;0,W24/W25,"Profitable")</f>
        <v/>
      </c>
      <c r="X26" s="21">
        <f>IF(X25&gt;0,X24/X25,"Profitable")</f>
        <v/>
      </c>
      <c r="Y26" s="21">
        <f>IF(Y25&gt;0,Y24/Y25,"Profitable")</f>
        <v/>
      </c>
      <c r="Z26" s="21">
        <f>IF(Z25&gt;0,Z24/Z25,"Profitable")</f>
        <v/>
      </c>
      <c r="AA26" s="21">
        <f>IF(AA25&gt;0,AA24/AA25,"Profitable")</f>
        <v/>
      </c>
      <c r="AB26" s="21">
        <f>IF(AB25&gt;0,AB24/AB25,"Profitable")</f>
        <v/>
      </c>
      <c r="AC26" s="21">
        <f>IF(AC25&gt;0,AC24/AC25,"Profitable")</f>
        <v/>
      </c>
      <c r="AD26" s="21">
        <f>IF(AD25&gt;0,AD24/AD25,"Profitable")</f>
        <v/>
      </c>
      <c r="AE26" s="21">
        <f>IF(AE25&gt;0,AE24/AE25,"Profitable")</f>
        <v/>
      </c>
      <c r="AF26" s="21">
        <f>IF(AF25&gt;0,AF24/AF25,"Profitable")</f>
        <v/>
      </c>
      <c r="AG26" s="21">
        <f>IF(AG25&gt;0,AG24/AG25,"Profitable")</f>
        <v/>
      </c>
      <c r="AH26" s="21">
        <f>IF(AH25&gt;0,AH24/AH25,"Profitable")</f>
        <v/>
      </c>
      <c r="AI26" s="21">
        <f>IF(AI25&gt;0,AI24/AI25,"Profitable")</f>
        <v/>
      </c>
      <c r="AJ26" s="21">
        <f>IF(AJ25&gt;0,AJ24/AJ25,"Profitable")</f>
        <v/>
      </c>
      <c r="AK26" s="21">
        <f>IF(AK25&gt;0,AK24/AK25,"Profitable")</f>
        <v/>
      </c>
    </row>
    <row r="27">
      <c r="A27" s="8" t="inlineStr">
        <is>
          <t>Monthly recurring revenue</t>
        </is>
      </c>
      <c r="B27" s="13">
        <f>B10</f>
        <v/>
      </c>
      <c r="C27" s="13">
        <f>C10</f>
        <v/>
      </c>
      <c r="D27" s="13">
        <f>D10</f>
        <v/>
      </c>
      <c r="E27" s="13">
        <f>E10</f>
        <v/>
      </c>
      <c r="F27" s="13">
        <f>F10</f>
        <v/>
      </c>
      <c r="G27" s="13">
        <f>G10</f>
        <v/>
      </c>
      <c r="H27" s="13">
        <f>H10</f>
        <v/>
      </c>
      <c r="I27" s="13">
        <f>I10</f>
        <v/>
      </c>
      <c r="J27" s="13">
        <f>J10</f>
        <v/>
      </c>
      <c r="K27" s="13">
        <f>K10</f>
        <v/>
      </c>
      <c r="L27" s="13">
        <f>L10</f>
        <v/>
      </c>
      <c r="M27" s="13">
        <f>M10</f>
        <v/>
      </c>
      <c r="N27" s="13">
        <f>N10</f>
        <v/>
      </c>
      <c r="O27" s="13">
        <f>O10</f>
        <v/>
      </c>
      <c r="P27" s="13">
        <f>P10</f>
        <v/>
      </c>
      <c r="Q27" s="13">
        <f>Q10</f>
        <v/>
      </c>
      <c r="R27" s="13">
        <f>R10</f>
        <v/>
      </c>
      <c r="S27" s="13">
        <f>S10</f>
        <v/>
      </c>
      <c r="T27" s="13">
        <f>T10</f>
        <v/>
      </c>
      <c r="U27" s="13">
        <f>U10</f>
        <v/>
      </c>
      <c r="V27" s="13">
        <f>V10</f>
        <v/>
      </c>
      <c r="W27" s="13">
        <f>W10</f>
        <v/>
      </c>
      <c r="X27" s="13">
        <f>X10</f>
        <v/>
      </c>
      <c r="Y27" s="13">
        <f>Y10</f>
        <v/>
      </c>
      <c r="Z27" s="13">
        <f>Z10</f>
        <v/>
      </c>
      <c r="AA27" s="13">
        <f>AA10</f>
        <v/>
      </c>
      <c r="AB27" s="13">
        <f>AB10</f>
        <v/>
      </c>
      <c r="AC27" s="13">
        <f>AC10</f>
        <v/>
      </c>
      <c r="AD27" s="13">
        <f>AD10</f>
        <v/>
      </c>
      <c r="AE27" s="13">
        <f>AE10</f>
        <v/>
      </c>
      <c r="AF27" s="13">
        <f>AF10</f>
        <v/>
      </c>
      <c r="AG27" s="13">
        <f>AG10</f>
        <v/>
      </c>
      <c r="AH27" s="13">
        <f>AH10</f>
        <v/>
      </c>
      <c r="AI27" s="13">
        <f>AI10</f>
        <v/>
      </c>
      <c r="AJ27" s="13">
        <f>AJ10</f>
        <v/>
      </c>
      <c r="AK27" s="13">
        <f>AK10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Annual summary</t>
        </is>
      </c>
    </row>
    <row r="2">
      <c r="A2" s="2" t="inlineStr">
        <is>
          <t>Totals for each year of the model.</t>
        </is>
      </c>
    </row>
    <row r="4">
      <c r="A4" s="6" t="inlineStr">
        <is>
          <t>Measure</t>
        </is>
      </c>
      <c r="B4" s="7" t="inlineStr">
        <is>
          <t>Year 1</t>
        </is>
      </c>
      <c r="C4" s="7" t="inlineStr">
        <is>
          <t>Year 2</t>
        </is>
      </c>
      <c r="D4" s="7" t="inlineStr">
        <is>
          <t>Year 3</t>
        </is>
      </c>
    </row>
    <row r="5">
      <c r="A5" s="8" t="inlineStr">
        <is>
          <t>Revenue</t>
        </is>
      </c>
      <c r="B5" s="13">
        <f>SUM(Model!B10:M10)</f>
        <v/>
      </c>
      <c r="C5" s="13">
        <f>SUM(Model!N10:Y10)</f>
        <v/>
      </c>
      <c r="D5" s="13">
        <f>SUM(Model!Z10:AK10)</f>
        <v/>
      </c>
    </row>
    <row r="6">
      <c r="A6" s="8" t="inlineStr">
        <is>
          <t>Gross profit</t>
        </is>
      </c>
      <c r="B6" s="13">
        <f>SUM(Model!B12:M12)</f>
        <v/>
      </c>
      <c r="C6" s="13">
        <f>SUM(Model!N12:Y12)</f>
        <v/>
      </c>
      <c r="D6" s="13">
        <f>SUM(Model!Z12:AK12)</f>
        <v/>
      </c>
    </row>
    <row r="7">
      <c r="A7" s="8" t="inlineStr">
        <is>
          <t>Operating costs</t>
        </is>
      </c>
      <c r="B7" s="13">
        <f>SUM(Model!B19:M19)</f>
        <v/>
      </c>
      <c r="C7" s="13">
        <f>SUM(Model!N19:Y19)</f>
        <v/>
      </c>
      <c r="D7" s="13">
        <f>SUM(Model!Z19:AK19)</f>
        <v/>
      </c>
    </row>
    <row r="8">
      <c r="A8" s="8" t="inlineStr">
        <is>
          <t>Operating profit (EBITDA)</t>
        </is>
      </c>
      <c r="B8" s="13">
        <f>SUM(Model!B20:M20)</f>
        <v/>
      </c>
      <c r="C8" s="13">
        <f>SUM(Model!N20:Y20)</f>
        <v/>
      </c>
      <c r="D8" s="13">
        <f>SUM(Model!Z20:AK20)</f>
        <v/>
      </c>
    </row>
    <row r="9">
      <c r="A9" s="8" t="inlineStr">
        <is>
          <t>Customers at year-end</t>
        </is>
      </c>
      <c r="B9" s="16">
        <f>Model!M8</f>
        <v/>
      </c>
      <c r="C9" s="16">
        <f>Model!Y8</f>
        <v/>
      </c>
      <c r="D9" s="16">
        <f>Model!AK8</f>
        <v/>
      </c>
    </row>
    <row r="10">
      <c r="A10" s="8" t="inlineStr">
        <is>
          <t>Headcount at year-end</t>
        </is>
      </c>
      <c r="B10" s="19">
        <f>Model!M13</f>
        <v/>
      </c>
      <c r="C10" s="19">
        <f>Model!Y13</f>
        <v/>
      </c>
      <c r="D10" s="19">
        <f>Model!AK13</f>
        <v/>
      </c>
    </row>
    <row r="11">
      <c r="A11" s="8" t="inlineStr">
        <is>
          <t>Annual recurring revenue at year-end</t>
        </is>
      </c>
      <c r="B11" s="13">
        <f>Model!M27*12</f>
        <v/>
      </c>
      <c r="C11" s="13">
        <f>Model!Y27*12</f>
        <v/>
      </c>
      <c r="D11" s="13">
        <f>Model!AK27*12</f>
        <v/>
      </c>
    </row>
    <row r="12">
      <c r="A12" s="8" t="inlineStr">
        <is>
          <t>Cash at year-end</t>
        </is>
      </c>
      <c r="B12" s="13">
        <f>Model!M24</f>
        <v/>
      </c>
      <c r="C12" s="13">
        <f>Model!Y24</f>
        <v/>
      </c>
      <c r="D12" s="13">
        <f>Model!AK24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2026-09-16T10:59:33Z</dcterms:created>
  <dcterms:modified xsi:type="dcterms:W3CDTF">2026-09-16T10:59:33Z</dcterms:modified>
</cp:coreProperties>
</file>