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ap table" sheetId="2" state="visible" r:id="rId2"/>
    <sheet name="Inputs" sheetId="3" state="visible" r:id="rId3"/>
    <sheet name="Rou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(#,##0);&quot;-&quot;"/>
    <numFmt numFmtId="165" formatCode="$#,##0"/>
    <numFmt numFmtId="166" formatCode="0.0%"/>
    <numFmt numFmtId="167" formatCode="0.0%;-0.0%;&quot;-&quot;"/>
    <numFmt numFmtId="168" formatCode="$0.0000"/>
    <numFmt numFmtId="169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1F4E9A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  <font>
      <name val="Calibri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7" fillId="0" borderId="0" pivotButton="0" quotePrefix="0" xfId="0"/>
    <xf numFmtId="164" fontId="7" fillId="0" borderId="0" pivotButton="0" quotePrefix="0" xfId="0"/>
    <xf numFmtId="167" fontId="7" fillId="0" borderId="0" pivotButton="0" quotePrefix="0" xfId="0"/>
    <xf numFmtId="169" fontId="7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167" fontId="5" fillId="3" borderId="1" pivotButton="0" quotePrefix="0" xfId="0"/>
    <xf numFmtId="168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8" fontId="7" fillId="0" borderId="0" pivotButton="0" quotePrefix="0" xfId="0"/>
    <xf numFmtId="168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cap table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Inputs sheet, list every holder with their group and shares. Count options already granted, even if they have not vested.</t>
        </is>
      </c>
    </row>
    <row r="6">
      <c r="A6" s="4" t="n">
        <v>2</v>
      </c>
      <c r="B6" s="5" t="inlineStr">
        <is>
          <t>Enter the unallocated option pool: shares set aside for future hires but not yet granted.</t>
        </is>
      </c>
    </row>
    <row r="7">
      <c r="A7" s="4" t="n">
        <v>3</v>
      </c>
      <c r="B7" s="5" t="inlineStr">
        <is>
          <t>If you have a post-money SAFE with a valuation cap, enter the amount and the cap. Add SAFEs together if they share the same cap.</t>
        </is>
      </c>
    </row>
    <row r="8">
      <c r="A8" s="4" t="n">
        <v>4</v>
      </c>
      <c r="B8" s="5" t="inlineStr">
        <is>
          <t>Enter the round: the amount raised, the pre-money valuation, and the unallocated pool investors want after the round.</t>
        </is>
      </c>
    </row>
    <row r="9">
      <c r="A9" s="4" t="n">
        <v>5</v>
      </c>
      <c r="B9" s="5" t="inlineStr">
        <is>
          <t>Read the Cap table sheet for ownership before and after, and the Round sheet for the price per share and each step.</t>
        </is>
      </c>
    </row>
    <row r="10">
      <c r="A10" s="4" t="n">
        <v>6</v>
      </c>
      <c r="B10" s="5" t="inlineStr">
        <is>
          <t>Share the result with your lawyer before anything is signed: the legal documents always decide the final numbers.</t>
        </is>
      </c>
    </row>
    <row r="12">
      <c r="A12" s="3" t="inlineStr">
        <is>
          <t>Notes</t>
        </is>
      </c>
    </row>
    <row r="13">
      <c r="B13" s="5" t="inlineStr">
        <is>
          <t>Fully diluted means every share, every option granted and the unallocated pool are counted.</t>
        </is>
      </c>
    </row>
    <row r="14">
      <c r="B14" s="5" t="inlineStr">
        <is>
          <t>SAFE ownership = SAFE amount / post-money valuation cap (Y Combinator's post-money SAFE). The template assumes a valuation cap SAFE with no discount.</t>
        </is>
      </c>
    </row>
    <row r="15">
      <c r="B15" s="5" t="inlineStr">
        <is>
          <t>The pool top-up is added before the new money, so it dilutes existing holders and the SAFE, and leaves the new investors' percentage untouched.</t>
        </is>
      </c>
    </row>
    <row r="16">
      <c r="B16" s="5" t="inlineStr">
        <is>
          <t>Price per share = pre-money valuation / pre-money fully diluted shares. New shares = amount raised / price per share, rounded down.</t>
        </is>
      </c>
    </row>
    <row r="17">
      <c r="B17" s="5" t="inlineStr">
        <is>
          <t>Example figures are illustrative. This template is a planning aid, and your legal documents and cap table records are the source of truth.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1" customWidth="1" min="4" max="4"/>
    <col width="16" customWidth="1" min="5" max="5"/>
    <col width="11" customWidth="1" min="6" max="6"/>
    <col width="16" customWidth="1" min="7" max="7"/>
  </cols>
  <sheetData>
    <row r="1">
      <c r="A1" s="1" t="inlineStr">
        <is>
          <t>Cap table, fully diluted</t>
        </is>
      </c>
    </row>
    <row r="2">
      <c r="A2" s="2" t="inlineStr">
        <is>
          <t>Before and after the round. Change the Inputs sheet; this sheet updates.</t>
        </is>
      </c>
    </row>
    <row r="4">
      <c r="A4" s="6" t="inlineStr">
        <is>
          <t>Holder</t>
        </is>
      </c>
      <c r="B4" s="7" t="inlineStr">
        <is>
          <t>Group</t>
        </is>
      </c>
      <c r="C4" s="7" t="inlineStr">
        <is>
          <t>Shares before</t>
        </is>
      </c>
      <c r="D4" s="7" t="inlineStr">
        <is>
          <t>% before</t>
        </is>
      </c>
      <c r="E4" s="7" t="inlineStr">
        <is>
          <t>Shares after</t>
        </is>
      </c>
      <c r="F4" s="7" t="inlineStr">
        <is>
          <t>% after</t>
        </is>
      </c>
      <c r="G4" s="7" t="inlineStr">
        <is>
          <t>Change (points)</t>
        </is>
      </c>
    </row>
    <row r="5">
      <c r="A5" s="8">
        <f>IF(Inputs!A5="","",Inputs!A5)</f>
        <v/>
      </c>
      <c r="B5" s="8">
        <f>IF(Inputs!A5="","",Inputs!B5)</f>
        <v/>
      </c>
      <c r="C5" s="9">
        <f>IF(Inputs!A5="","",Inputs!C5)</f>
        <v/>
      </c>
      <c r="D5" s="10">
        <f>IF(C5="","",C5/$C$18)</f>
        <v/>
      </c>
      <c r="E5" s="9">
        <f>IF(Inputs!A5="","",Inputs!C5)</f>
        <v/>
      </c>
      <c r="F5" s="10">
        <f>IF(E5="","",E5/$E$18)</f>
        <v/>
      </c>
      <c r="G5" s="11">
        <f>IF(C5="","",(F5-D5)*100)</f>
        <v/>
      </c>
    </row>
    <row r="6">
      <c r="A6" s="8">
        <f>IF(Inputs!A6="","",Inputs!A6)</f>
        <v/>
      </c>
      <c r="B6" s="8">
        <f>IF(Inputs!A6="","",Inputs!B6)</f>
        <v/>
      </c>
      <c r="C6" s="9">
        <f>IF(Inputs!A6="","",Inputs!C6)</f>
        <v/>
      </c>
      <c r="D6" s="10">
        <f>IF(C6="","",C6/$C$18)</f>
        <v/>
      </c>
      <c r="E6" s="9">
        <f>IF(Inputs!A6="","",Inputs!C6)</f>
        <v/>
      </c>
      <c r="F6" s="10">
        <f>IF(E6="","",E6/$E$18)</f>
        <v/>
      </c>
      <c r="G6" s="11">
        <f>IF(C6="","",(F6-D6)*100)</f>
        <v/>
      </c>
    </row>
    <row r="7">
      <c r="A7" s="8">
        <f>IF(Inputs!A7="","",Inputs!A7)</f>
        <v/>
      </c>
      <c r="B7" s="8">
        <f>IF(Inputs!A7="","",Inputs!B7)</f>
        <v/>
      </c>
      <c r="C7" s="9">
        <f>IF(Inputs!A7="","",Inputs!C7)</f>
        <v/>
      </c>
      <c r="D7" s="10">
        <f>IF(C7="","",C7/$C$18)</f>
        <v/>
      </c>
      <c r="E7" s="9">
        <f>IF(Inputs!A7="","",Inputs!C7)</f>
        <v/>
      </c>
      <c r="F7" s="10">
        <f>IF(E7="","",E7/$E$18)</f>
        <v/>
      </c>
      <c r="G7" s="11">
        <f>IF(C7="","",(F7-D7)*100)</f>
        <v/>
      </c>
    </row>
    <row r="8">
      <c r="A8" s="8">
        <f>IF(Inputs!A8="","",Inputs!A8)</f>
        <v/>
      </c>
      <c r="B8" s="8">
        <f>IF(Inputs!A8="","",Inputs!B8)</f>
        <v/>
      </c>
      <c r="C8" s="9">
        <f>IF(Inputs!A8="","",Inputs!C8)</f>
        <v/>
      </c>
      <c r="D8" s="10">
        <f>IF(C8="","",C8/$C$18)</f>
        <v/>
      </c>
      <c r="E8" s="9">
        <f>IF(Inputs!A8="","",Inputs!C8)</f>
        <v/>
      </c>
      <c r="F8" s="10">
        <f>IF(E8="","",E8/$E$18)</f>
        <v/>
      </c>
      <c r="G8" s="11">
        <f>IF(C8="","",(F8-D8)*100)</f>
        <v/>
      </c>
    </row>
    <row r="9">
      <c r="A9" s="8">
        <f>IF(Inputs!A9="","",Inputs!A9)</f>
        <v/>
      </c>
      <c r="B9" s="8">
        <f>IF(Inputs!A9="","",Inputs!B9)</f>
        <v/>
      </c>
      <c r="C9" s="9">
        <f>IF(Inputs!A9="","",Inputs!C9)</f>
        <v/>
      </c>
      <c r="D9" s="10">
        <f>IF(C9="","",C9/$C$18)</f>
        <v/>
      </c>
      <c r="E9" s="9">
        <f>IF(Inputs!A9="","",Inputs!C9)</f>
        <v/>
      </c>
      <c r="F9" s="10">
        <f>IF(E9="","",E9/$E$18)</f>
        <v/>
      </c>
      <c r="G9" s="11">
        <f>IF(C9="","",(F9-D9)*100)</f>
        <v/>
      </c>
    </row>
    <row r="10">
      <c r="A10" s="8">
        <f>IF(Inputs!A10="","",Inputs!A10)</f>
        <v/>
      </c>
      <c r="B10" s="8">
        <f>IF(Inputs!A10="","",Inputs!B10)</f>
        <v/>
      </c>
      <c r="C10" s="9">
        <f>IF(Inputs!A10="","",Inputs!C10)</f>
        <v/>
      </c>
      <c r="D10" s="10">
        <f>IF(C10="","",C10/$C$18)</f>
        <v/>
      </c>
      <c r="E10" s="9">
        <f>IF(Inputs!A10="","",Inputs!C10)</f>
        <v/>
      </c>
      <c r="F10" s="10">
        <f>IF(E10="","",E10/$E$18)</f>
        <v/>
      </c>
      <c r="G10" s="11">
        <f>IF(C10="","",(F10-D10)*100)</f>
        <v/>
      </c>
    </row>
    <row r="11">
      <c r="A11" s="8">
        <f>IF(Inputs!A11="","",Inputs!A11)</f>
        <v/>
      </c>
      <c r="B11" s="8">
        <f>IF(Inputs!A11="","",Inputs!B11)</f>
        <v/>
      </c>
      <c r="C11" s="9">
        <f>IF(Inputs!A11="","",Inputs!C11)</f>
        <v/>
      </c>
      <c r="D11" s="10">
        <f>IF(C11="","",C11/$C$18)</f>
        <v/>
      </c>
      <c r="E11" s="9">
        <f>IF(Inputs!A11="","",Inputs!C11)</f>
        <v/>
      </c>
      <c r="F11" s="10">
        <f>IF(E11="","",E11/$E$18)</f>
        <v/>
      </c>
      <c r="G11" s="11">
        <f>IF(C11="","",(F11-D11)*100)</f>
        <v/>
      </c>
    </row>
    <row r="12">
      <c r="A12" s="8">
        <f>IF(Inputs!A12="","",Inputs!A12)</f>
        <v/>
      </c>
      <c r="B12" s="8">
        <f>IF(Inputs!A12="","",Inputs!B12)</f>
        <v/>
      </c>
      <c r="C12" s="9">
        <f>IF(Inputs!A12="","",Inputs!C12)</f>
        <v/>
      </c>
      <c r="D12" s="10">
        <f>IF(C12="","",C12/$C$18)</f>
        <v/>
      </c>
      <c r="E12" s="9">
        <f>IF(Inputs!A12="","",Inputs!C12)</f>
        <v/>
      </c>
      <c r="F12" s="10">
        <f>IF(E12="","",E12/$E$18)</f>
        <v/>
      </c>
      <c r="G12" s="11">
        <f>IF(C12="","",(F12-D12)*100)</f>
        <v/>
      </c>
    </row>
    <row r="13">
      <c r="A13" s="8">
        <f>IF(Inputs!A13="","",Inputs!A13)</f>
        <v/>
      </c>
      <c r="B13" s="8">
        <f>IF(Inputs!A13="","",Inputs!B13)</f>
        <v/>
      </c>
      <c r="C13" s="9">
        <f>IF(Inputs!A13="","",Inputs!C13)</f>
        <v/>
      </c>
      <c r="D13" s="10">
        <f>IF(C13="","",C13/$C$18)</f>
        <v/>
      </c>
      <c r="E13" s="9">
        <f>IF(Inputs!A13="","",Inputs!C13)</f>
        <v/>
      </c>
      <c r="F13" s="10">
        <f>IF(E13="","",E13/$E$18)</f>
        <v/>
      </c>
      <c r="G13" s="11">
        <f>IF(C13="","",(F13-D13)*100)</f>
        <v/>
      </c>
    </row>
    <row r="14">
      <c r="A14" s="8">
        <f>IF(Inputs!A14="","",Inputs!A14)</f>
        <v/>
      </c>
      <c r="B14" s="8">
        <f>IF(Inputs!A14="","",Inputs!B14)</f>
        <v/>
      </c>
      <c r="C14" s="9">
        <f>IF(Inputs!A14="","",Inputs!C14)</f>
        <v/>
      </c>
      <c r="D14" s="10">
        <f>IF(C14="","",C14/$C$18)</f>
        <v/>
      </c>
      <c r="E14" s="9">
        <f>IF(Inputs!A14="","",Inputs!C14)</f>
        <v/>
      </c>
      <c r="F14" s="10">
        <f>IF(E14="","",E14/$E$18)</f>
        <v/>
      </c>
      <c r="G14" s="11">
        <f>IF(C14="","",(F14-D14)*100)</f>
        <v/>
      </c>
    </row>
    <row r="15">
      <c r="A15" s="8" t="inlineStr">
        <is>
          <t>Unallocated option pool</t>
        </is>
      </c>
      <c r="B15" s="8" t="inlineStr">
        <is>
          <t>Employees</t>
        </is>
      </c>
      <c r="C15" s="9">
        <f>Inputs!C16</f>
        <v/>
      </c>
      <c r="D15" s="10">
        <f>IF(C15="","",C15/$C$18)</f>
        <v/>
      </c>
      <c r="E15" s="9">
        <f>Inputs!C16+Round!B10</f>
        <v/>
      </c>
      <c r="F15" s="10">
        <f>IF(E15="","",E15/$E$18)</f>
        <v/>
      </c>
      <c r="G15" s="11">
        <f>IF(C15="","",(F15-D15)*100)</f>
        <v/>
      </c>
    </row>
    <row r="16">
      <c r="A16" s="8">
        <f>Inputs!B19&amp;" (SAFE converts)"</f>
        <v/>
      </c>
      <c r="B16" s="8" t="inlineStr">
        <is>
          <t>Investors</t>
        </is>
      </c>
      <c r="C16" s="9" t="n">
        <v>0</v>
      </c>
      <c r="D16" s="10">
        <f>IF(C16="","",C16/$C$18)</f>
        <v/>
      </c>
      <c r="E16" s="9">
        <f>Round!B7</f>
        <v/>
      </c>
      <c r="F16" s="10">
        <f>IF(E16="","",E16/$E$18)</f>
        <v/>
      </c>
      <c r="G16" s="11">
        <f>IF(C16="","",(F16-D16)*100)</f>
        <v/>
      </c>
    </row>
    <row r="17">
      <c r="A17" s="8">
        <f>Inputs!B23</f>
        <v/>
      </c>
      <c r="B17" s="8" t="inlineStr">
        <is>
          <t>Investors</t>
        </is>
      </c>
      <c r="C17" s="9" t="n">
        <v>0</v>
      </c>
      <c r="D17" s="10">
        <f>IF(C17="","",C17/$C$18)</f>
        <v/>
      </c>
      <c r="E17" s="9">
        <f>Round!B13</f>
        <v/>
      </c>
      <c r="F17" s="10">
        <f>IF(E17="","",E17/$E$18)</f>
        <v/>
      </c>
      <c r="G17" s="11">
        <f>IF(C17="","",(F17-D17)*100)</f>
        <v/>
      </c>
    </row>
    <row r="18">
      <c r="A18" s="12" t="inlineStr">
        <is>
          <t>Total, fully diluted</t>
        </is>
      </c>
      <c r="B18" s="12" t="n"/>
      <c r="C18" s="13">
        <f>SUM(C5:C17)</f>
        <v/>
      </c>
      <c r="D18" s="14">
        <f>SUM(D5:D17)</f>
        <v/>
      </c>
      <c r="E18" s="13">
        <f>SUM(E5:E17)</f>
        <v/>
      </c>
      <c r="F18" s="14">
        <f>SUM(F5:F17)</f>
        <v/>
      </c>
      <c r="G18" s="12" t="n"/>
    </row>
    <row r="20">
      <c r="A20" s="3" t="inlineStr">
        <is>
          <t>Summary by group</t>
        </is>
      </c>
    </row>
    <row r="21">
      <c r="A21" s="6" t="inlineStr">
        <is>
          <t>Group</t>
        </is>
      </c>
      <c r="B21" s="7" t="inlineStr"/>
      <c r="C21" s="7" t="inlineStr">
        <is>
          <t>Shares before</t>
        </is>
      </c>
      <c r="D21" s="7" t="inlineStr">
        <is>
          <t>% before</t>
        </is>
      </c>
      <c r="E21" s="7" t="inlineStr">
        <is>
          <t>Shares after</t>
        </is>
      </c>
      <c r="F21" s="7" t="inlineStr">
        <is>
          <t>% after</t>
        </is>
      </c>
      <c r="G21" s="7" t="inlineStr">
        <is>
          <t>Change (points)</t>
        </is>
      </c>
    </row>
    <row r="22">
      <c r="A22" s="8" t="inlineStr">
        <is>
          <t>Founders</t>
        </is>
      </c>
      <c r="C22" s="9">
        <f>SUMIF($B$5:$B$17,A22,$C$5:$C$17)</f>
        <v/>
      </c>
      <c r="D22" s="10">
        <f>C22/$C$18</f>
        <v/>
      </c>
      <c r="E22" s="9">
        <f>SUMIF($B$5:$B$17,A22,$E$5:$E$17)</f>
        <v/>
      </c>
      <c r="F22" s="10">
        <f>E22/$E$18</f>
        <v/>
      </c>
      <c r="G22" s="11">
        <f>(F22-D22)*100</f>
        <v/>
      </c>
    </row>
    <row r="23">
      <c r="A23" s="8" t="inlineStr">
        <is>
          <t>Employees</t>
        </is>
      </c>
      <c r="C23" s="9">
        <f>SUMIF($B$5:$B$17,A23,$C$5:$C$17)</f>
        <v/>
      </c>
      <c r="D23" s="10">
        <f>C23/$C$18</f>
        <v/>
      </c>
      <c r="E23" s="9">
        <f>SUMIF($B$5:$B$17,A23,$E$5:$E$17)</f>
        <v/>
      </c>
      <c r="F23" s="10">
        <f>E23/$E$18</f>
        <v/>
      </c>
      <c r="G23" s="11">
        <f>(F23-D23)*100</f>
        <v/>
      </c>
    </row>
    <row r="24">
      <c r="A24" s="8" t="inlineStr">
        <is>
          <t>Investors</t>
        </is>
      </c>
      <c r="C24" s="9">
        <f>SUMIF($B$5:$B$17,A24,$C$5:$C$17)</f>
        <v/>
      </c>
      <c r="D24" s="10">
        <f>C24/$C$18</f>
        <v/>
      </c>
      <c r="E24" s="9">
        <f>SUMIF($B$5:$B$17,A24,$E$5:$E$17)</f>
        <v/>
      </c>
      <c r="F24" s="10">
        <f>E24/$E$18</f>
        <v/>
      </c>
      <c r="G24" s="11">
        <f>(F24-D24)*100</f>
        <v/>
      </c>
    </row>
    <row r="25">
      <c r="A25" s="8" t="inlineStr">
        <is>
          <t>Other</t>
        </is>
      </c>
      <c r="C25" s="9">
        <f>SUMIF($B$5:$B$17,A25,$C$5:$C$17)</f>
        <v/>
      </c>
      <c r="D25" s="10">
        <f>C25/$C$18</f>
        <v/>
      </c>
      <c r="E25" s="9">
        <f>SUMIF($B$5:$B$17,A25,$E$5:$E$17)</f>
        <v/>
      </c>
      <c r="F25" s="10">
        <f>E25/$E$18</f>
        <v/>
      </c>
      <c r="G25" s="11">
        <f>(F25-D25)*100</f>
        <v/>
      </c>
    </row>
    <row r="27">
      <c r="A27" s="4" t="inlineStr">
        <is>
          <t>Price per share</t>
        </is>
      </c>
      <c r="C27" s="15">
        <f>Round!B12</f>
        <v/>
      </c>
    </row>
    <row r="28">
      <c r="A28" s="4" t="inlineStr">
        <is>
          <t>Post-money valuation</t>
        </is>
      </c>
      <c r="C28" s="16">
        <f>Round!B15</f>
        <v/>
      </c>
    </row>
    <row r="29">
      <c r="A29" s="4" t="inlineStr">
        <is>
          <t>SAFE converts at its cap?</t>
        </is>
      </c>
      <c r="C29">
        <f>Round!B17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</cols>
  <sheetData>
    <row r="1">
      <c r="A1" s="1" t="inlineStr">
        <is>
          <t>Cap table inputs</t>
        </is>
      </c>
    </row>
    <row r="2">
      <c r="A2" s="2" t="inlineStr">
        <is>
          <t>Blue cells are inputs. Shares are fully diluted: count every option granted.</t>
        </is>
      </c>
    </row>
    <row r="4">
      <c r="A4" s="6" t="inlineStr">
        <is>
          <t>Holder</t>
        </is>
      </c>
      <c r="B4" s="7" t="inlineStr">
        <is>
          <t>Group</t>
        </is>
      </c>
      <c r="C4" s="7" t="inlineStr">
        <is>
          <t>Shares before the round</t>
        </is>
      </c>
    </row>
    <row r="5">
      <c r="A5" s="17" t="inlineStr">
        <is>
          <t>Founder A</t>
        </is>
      </c>
      <c r="B5" s="17" t="inlineStr">
        <is>
          <t>Founders</t>
        </is>
      </c>
      <c r="C5" s="18" t="n">
        <v>3700000</v>
      </c>
    </row>
    <row r="6">
      <c r="A6" s="17" t="inlineStr">
        <is>
          <t>Founder B</t>
        </is>
      </c>
      <c r="B6" s="17" t="inlineStr">
        <is>
          <t>Founders</t>
        </is>
      </c>
      <c r="C6" s="18" t="n">
        <v>3700000</v>
      </c>
    </row>
    <row r="7">
      <c r="A7" s="17" t="inlineStr">
        <is>
          <t>Options granted to employees</t>
        </is>
      </c>
      <c r="B7" s="17" t="inlineStr">
        <is>
          <t>Employees</t>
        </is>
      </c>
      <c r="C7" s="18" t="n">
        <v>375000</v>
      </c>
    </row>
    <row r="8">
      <c r="A8" s="17" t="n"/>
      <c r="B8" s="17" t="n"/>
      <c r="C8" s="18" t="n"/>
    </row>
    <row r="9">
      <c r="A9" s="17" t="n"/>
      <c r="B9" s="17" t="n"/>
      <c r="C9" s="18" t="n"/>
    </row>
    <row r="10">
      <c r="A10" s="17" t="n"/>
      <c r="B10" s="17" t="n"/>
      <c r="C10" s="18" t="n"/>
    </row>
    <row r="11">
      <c r="A11" s="17" t="n"/>
      <c r="B11" s="17" t="n"/>
      <c r="C11" s="18" t="n"/>
    </row>
    <row r="12">
      <c r="A12" s="17" t="n"/>
      <c r="B12" s="17" t="n"/>
      <c r="C12" s="18" t="n"/>
    </row>
    <row r="13">
      <c r="A13" s="17" t="n"/>
      <c r="B13" s="17" t="n"/>
      <c r="C13" s="18" t="n"/>
    </row>
    <row r="14">
      <c r="A14" s="17" t="n"/>
      <c r="B14" s="17" t="n"/>
      <c r="C14" s="18" t="n"/>
    </row>
    <row r="16">
      <c r="A16" s="4" t="inlineStr">
        <is>
          <t>Unallocated option pool (shares not yet granted)</t>
        </is>
      </c>
      <c r="C16" s="18" t="n">
        <v>1000000</v>
      </c>
    </row>
    <row r="18">
      <c r="A18" s="3" t="inlineStr">
        <is>
          <t>SAFE (post-money, valuation cap)</t>
        </is>
      </c>
    </row>
    <row r="19">
      <c r="A19" s="8" t="inlineStr">
        <is>
          <t>SAFE holder name</t>
        </is>
      </c>
      <c r="B19" s="17" t="inlineStr">
        <is>
          <t>SAFE investor</t>
        </is>
      </c>
    </row>
    <row r="20">
      <c r="A20" s="8" t="inlineStr">
        <is>
          <t>SAFE amount</t>
        </is>
      </c>
      <c r="B20" s="19" t="n">
        <v>600000</v>
      </c>
    </row>
    <row r="21">
      <c r="A21" s="8" t="inlineStr">
        <is>
          <t>SAFE post-money valuation cap</t>
        </is>
      </c>
      <c r="B21" s="19" t="n">
        <v>6000000</v>
      </c>
    </row>
    <row r="22">
      <c r="A22" s="3" t="inlineStr">
        <is>
          <t>Priced round</t>
        </is>
      </c>
    </row>
    <row r="23">
      <c r="A23" s="8" t="inlineStr">
        <is>
          <t>New investors' name</t>
        </is>
      </c>
      <c r="B23" s="17" t="inlineStr">
        <is>
          <t>Seed investors</t>
        </is>
      </c>
    </row>
    <row r="24">
      <c r="A24" s="8" t="inlineStr">
        <is>
          <t>Amount raised in the round</t>
        </is>
      </c>
      <c r="B24" s="19" t="n">
        <v>2000000</v>
      </c>
    </row>
    <row r="25">
      <c r="A25" s="8" t="inlineStr">
        <is>
          <t>Pre-money valuation</t>
        </is>
      </c>
      <c r="B25" s="19" t="n">
        <v>8000000</v>
      </c>
    </row>
    <row r="26">
      <c r="A26" s="8" t="inlineStr">
        <is>
          <t>Unallocated pool after the round, % of fully diluted</t>
        </is>
      </c>
      <c r="B26" s="20" t="n">
        <v>0.1</v>
      </c>
    </row>
    <row r="28">
      <c r="A28" s="8" t="inlineStr">
        <is>
          <t>Leave the SAFE amount at 0 if you have no SAFE. Leave the round amount at 0 to see today's cap table only.</t>
        </is>
      </c>
    </row>
  </sheetData>
  <dataValidations count="1">
    <dataValidation sqref="B5 B6 B7 B8 B9 B10 B11 B12 B13 B14" showDropDown="0" showInputMessage="0" showErrorMessage="0" allowBlank="1" type="list">
      <formula1>"Founders,Employees,Investors,Other"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70" customWidth="1" min="3" max="3"/>
  </cols>
  <sheetData>
    <row r="1">
      <c r="A1" s="1" t="inlineStr">
        <is>
          <t>The round, step by step</t>
        </is>
      </c>
    </row>
    <row r="2">
      <c r="A2" s="2" t="inlineStr">
        <is>
          <t>Every figure here is a formula. Change the Inputs sheet, not this one.</t>
        </is>
      </c>
    </row>
    <row r="4">
      <c r="A4" s="3" t="inlineStr">
        <is>
          <t>SAFE conversion</t>
        </is>
      </c>
    </row>
    <row r="5">
      <c r="A5" s="8" t="inlineStr">
        <is>
          <t>Fully diluted shares before the round</t>
        </is>
      </c>
      <c r="B5" s="9">
        <f>SUM(Inputs!C5:C14)+Inputs!C16</f>
        <v/>
      </c>
      <c r="C5" s="8" t="inlineStr">
        <is>
          <t>Every share and option, plus the unallocated pool</t>
        </is>
      </c>
    </row>
    <row r="6">
      <c r="A6" s="8" t="inlineStr">
        <is>
          <t>SAFE ownership when it converts</t>
        </is>
      </c>
      <c r="B6" s="10">
        <f>IF(Inputs!$B$21=0,0,Inputs!$B$20/Inputs!$B$21)</f>
        <v/>
      </c>
      <c r="C6" s="8" t="inlineStr">
        <is>
          <t>SAFE amount divided by the post-money valuation cap</t>
        </is>
      </c>
    </row>
    <row r="7">
      <c r="A7" s="8" t="inlineStr">
        <is>
          <t>SAFE conversion shares</t>
        </is>
      </c>
      <c r="B7" s="9">
        <f>ROUND($B$5*$B$6/(1-$B$6),0)</f>
        <v/>
      </c>
      <c r="C7" s="8" t="inlineStr">
        <is>
          <t>Enough shares for the SAFE to own its percentage before the new money</t>
        </is>
      </c>
    </row>
    <row r="8">
      <c r="A8" s="8" t="inlineStr">
        <is>
          <t>SAFE conversion price per share</t>
        </is>
      </c>
      <c r="B8" s="21">
        <f>IF($B$7=0,0,Inputs!$B$21/($B$5+$B$7))</f>
        <v/>
      </c>
      <c r="C8" s="8" t="inlineStr">
        <is>
          <t>Valuation cap divided by shares including the SAFE</t>
        </is>
      </c>
    </row>
    <row r="9">
      <c r="A9" s="3" t="inlineStr">
        <is>
          <t>Priced round</t>
        </is>
      </c>
    </row>
    <row r="10">
      <c r="A10" s="8" t="inlineStr">
        <is>
          <t>Option pool top-up</t>
        </is>
      </c>
      <c r="B10" s="9">
        <f>IF(Inputs!$B$24=0,0,MAX(0,ROUND(($B$5+$B$7-Inputs!$C$16)/(1-Inputs!$B$26*(Inputs!$B$25+Inputs!$B$24)/Inputs!$B$25)-$B$5-$B$7,0)))</f>
        <v/>
      </c>
      <c r="C10" s="8" t="inlineStr">
        <is>
          <t>New pool shares so the unallocated pool hits its target after the round</t>
        </is>
      </c>
    </row>
    <row r="11">
      <c r="A11" s="8" t="inlineStr">
        <is>
          <t>Pre-money fully diluted shares</t>
        </is>
      </c>
      <c r="B11" s="9">
        <f>$B$5+$B$7+$B$10</f>
        <v/>
      </c>
      <c r="C11" s="8" t="inlineStr">
        <is>
          <t>Before the new money, including the SAFE and the top-up</t>
        </is>
      </c>
    </row>
    <row r="12">
      <c r="A12" s="8" t="inlineStr">
        <is>
          <t>Price per share</t>
        </is>
      </c>
      <c r="B12" s="22">
        <f>IF(Inputs!$B$24=0,0,ROUND(Inputs!$B$25/$B$11,4))</f>
        <v/>
      </c>
      <c r="C12" s="8" t="inlineStr">
        <is>
          <t>Pre-money valuation divided by pre-money fully diluted shares</t>
        </is>
      </c>
    </row>
    <row r="13">
      <c r="A13" s="8" t="inlineStr">
        <is>
          <t>New shares issued to investors</t>
        </is>
      </c>
      <c r="B13" s="9">
        <f>IF($B$12=0,0,ROUNDDOWN(Inputs!$B$24/$B$12,0))</f>
        <v/>
      </c>
      <c r="C13" s="8" t="inlineStr">
        <is>
          <t>Amount raised divided by the price per share</t>
        </is>
      </c>
    </row>
    <row r="14">
      <c r="A14" s="8" t="inlineStr">
        <is>
          <t>Fully diluted shares after the round</t>
        </is>
      </c>
      <c r="B14" s="23">
        <f>$B$11+$B$13</f>
        <v/>
      </c>
      <c r="C14" s="8" t="inlineStr"/>
    </row>
    <row r="15">
      <c r="A15" s="8" t="inlineStr">
        <is>
          <t>Post-money valuation</t>
        </is>
      </c>
      <c r="B15" s="24">
        <f>$B$12*$B$14</f>
        <v/>
      </c>
      <c r="C15" s="8" t="inlineStr">
        <is>
          <t>Price per share times fully diluted shares after</t>
        </is>
      </c>
    </row>
    <row r="16">
      <c r="A16" s="3" t="inlineStr">
        <is>
          <t>Check</t>
        </is>
      </c>
    </row>
    <row r="17">
      <c r="A17" s="8" t="inlineStr">
        <is>
          <t>Does the SAFE convert at its cap?</t>
        </is>
      </c>
      <c r="B17" s="8">
        <f>IF($B$7=0,"No SAFE",IF($B$12=0,"No round",IF($B$8&lt;=$B$12,"Yes","No: the round price is lower, so check the SAFE terms")))</f>
        <v/>
      </c>
      <c r="C17" s="8" t="inlineStr">
        <is>
          <t>If the round price is below the cap price, the SAFE usually converts at the round price instead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2026-09-16T13:43:12Z</dcterms:created>
  <dcterms:modified xsi:type="dcterms:W3CDTF">2026-09-16T13:43:12Z</dcterms:modified>
</cp:coreProperties>
</file>